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MAHADZIR\UNIT PENTAKSIRAN\BORANG K15\SVM 2016 SEM 1 (VOKASIONAL)\"/>
    </mc:Choice>
  </mc:AlternateContent>
  <bookViews>
    <workbookView xWindow="0" yWindow="0" windowWidth="20490" windowHeight="7365"/>
  </bookViews>
  <sheets>
    <sheet name="RUJUKAN KU" sheetId="7" r:id="rId1"/>
    <sheet name="ETE" sheetId="1" r:id="rId2"/>
    <sheet name="ETN" sheetId="2" r:id="rId3"/>
    <sheet name="MPI" sheetId="3" r:id="rId4"/>
    <sheet name="MTA" sheetId="4" r:id="rId5"/>
    <sheet name="MTK" sheetId="5" r:id="rId6"/>
    <sheet name="WTP" sheetId="6" r:id="rId7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" i="2" l="1"/>
  <c r="D33" i="7" l="1"/>
  <c r="C33" i="7"/>
  <c r="B33" i="7"/>
  <c r="D32" i="7"/>
  <c r="C32" i="7"/>
  <c r="B32" i="7"/>
  <c r="D31" i="7"/>
  <c r="C31" i="7"/>
  <c r="B31" i="7"/>
  <c r="D30" i="7"/>
  <c r="C30" i="7"/>
  <c r="B30" i="7"/>
  <c r="D29" i="7"/>
  <c r="C29" i="7"/>
  <c r="B29" i="7"/>
  <c r="D28" i="7"/>
  <c r="C28" i="7"/>
  <c r="B28" i="7"/>
  <c r="D27" i="7"/>
  <c r="C27" i="7"/>
  <c r="B27" i="7"/>
  <c r="D26" i="7"/>
  <c r="C26" i="7"/>
  <c r="B26" i="7"/>
  <c r="D25" i="7"/>
  <c r="C25" i="7"/>
  <c r="B25" i="7"/>
  <c r="D24" i="7"/>
  <c r="C24" i="7"/>
  <c r="B24" i="7"/>
  <c r="D23" i="7"/>
  <c r="C23" i="7"/>
  <c r="B23" i="7"/>
  <c r="D22" i="7"/>
  <c r="C22" i="7"/>
  <c r="B22" i="7"/>
  <c r="D21" i="7"/>
  <c r="C21" i="7"/>
  <c r="B21" i="7"/>
  <c r="D20" i="7"/>
  <c r="C20" i="7"/>
  <c r="B20" i="7"/>
  <c r="D19" i="7"/>
  <c r="C19" i="7"/>
  <c r="B19" i="7"/>
  <c r="D18" i="7"/>
  <c r="C18" i="7"/>
  <c r="B18" i="7"/>
  <c r="D17" i="7"/>
  <c r="C17" i="7"/>
  <c r="B17" i="7"/>
  <c r="D16" i="7"/>
  <c r="C16" i="7"/>
  <c r="B16" i="7"/>
  <c r="D15" i="7"/>
  <c r="C15" i="7"/>
  <c r="B15" i="7"/>
  <c r="D14" i="7"/>
  <c r="C14" i="7"/>
  <c r="B14" i="7"/>
  <c r="C32" i="6" l="1"/>
  <c r="D62" i="6"/>
  <c r="C62" i="6"/>
  <c r="B62" i="6"/>
  <c r="D61" i="6"/>
  <c r="C61" i="6"/>
  <c r="B61" i="6"/>
  <c r="D60" i="6"/>
  <c r="C60" i="6"/>
  <c r="B60" i="6"/>
  <c r="D59" i="6"/>
  <c r="C59" i="6"/>
  <c r="B59" i="6"/>
  <c r="D58" i="6"/>
  <c r="C58" i="6"/>
  <c r="B58" i="6"/>
  <c r="D57" i="6"/>
  <c r="C57" i="6"/>
  <c r="B57" i="6"/>
  <c r="D56" i="6"/>
  <c r="C56" i="6"/>
  <c r="B56" i="6"/>
  <c r="D55" i="6"/>
  <c r="C55" i="6"/>
  <c r="B55" i="6"/>
  <c r="D33" i="6"/>
  <c r="C33" i="6"/>
  <c r="B33" i="6"/>
  <c r="D32" i="6"/>
  <c r="B32" i="6"/>
  <c r="D31" i="6"/>
  <c r="C31" i="6"/>
  <c r="B31" i="6"/>
  <c r="D30" i="6"/>
  <c r="C30" i="6"/>
  <c r="B30" i="6"/>
  <c r="D29" i="6"/>
  <c r="C29" i="6"/>
  <c r="B29" i="6"/>
  <c r="D28" i="6"/>
  <c r="C28" i="6"/>
  <c r="B28" i="6"/>
  <c r="D27" i="6"/>
  <c r="C27" i="6"/>
  <c r="B27" i="6"/>
  <c r="D26" i="6"/>
  <c r="C26" i="6"/>
  <c r="B26" i="6"/>
  <c r="D25" i="6"/>
  <c r="C25" i="6"/>
  <c r="B25" i="6"/>
  <c r="D24" i="6"/>
  <c r="C24" i="6"/>
  <c r="B24" i="6"/>
  <c r="D23" i="6"/>
  <c r="C23" i="6"/>
  <c r="B23" i="6"/>
  <c r="D22" i="6"/>
  <c r="C22" i="6"/>
  <c r="B22" i="6"/>
  <c r="D21" i="6"/>
  <c r="C21" i="6"/>
  <c r="B21" i="6"/>
  <c r="D20" i="6"/>
  <c r="C20" i="6"/>
  <c r="B20" i="6"/>
  <c r="D19" i="6"/>
  <c r="C19" i="6"/>
  <c r="B19" i="6"/>
  <c r="D18" i="6"/>
  <c r="C18" i="6"/>
  <c r="B18" i="6"/>
  <c r="D17" i="6"/>
  <c r="C17" i="6"/>
  <c r="B17" i="6"/>
  <c r="D16" i="6"/>
  <c r="C16" i="6"/>
  <c r="B16" i="6"/>
  <c r="D15" i="6"/>
  <c r="C15" i="6"/>
  <c r="B15" i="6"/>
  <c r="D14" i="6"/>
  <c r="C14" i="6"/>
  <c r="B14" i="6"/>
  <c r="D63" i="5"/>
  <c r="C63" i="5"/>
  <c r="B63" i="5"/>
  <c r="D62" i="5"/>
  <c r="C62" i="5"/>
  <c r="B62" i="5"/>
  <c r="D61" i="5"/>
  <c r="C61" i="5"/>
  <c r="B61" i="5"/>
  <c r="D60" i="5"/>
  <c r="C60" i="5"/>
  <c r="B60" i="5"/>
  <c r="D59" i="5"/>
  <c r="C59" i="5"/>
  <c r="B59" i="5"/>
  <c r="D58" i="5"/>
  <c r="C58" i="5"/>
  <c r="B58" i="5"/>
  <c r="D57" i="5"/>
  <c r="C57" i="5"/>
  <c r="B57" i="5"/>
  <c r="D56" i="5"/>
  <c r="C56" i="5"/>
  <c r="B56" i="5"/>
  <c r="D55" i="5"/>
  <c r="C55" i="5"/>
  <c r="B55" i="5"/>
  <c r="D54" i="5"/>
  <c r="C54" i="5"/>
  <c r="B54" i="5"/>
  <c r="D33" i="5"/>
  <c r="C33" i="5"/>
  <c r="B33" i="5"/>
  <c r="D32" i="5"/>
  <c r="C32" i="5"/>
  <c r="B32" i="5"/>
  <c r="D31" i="5"/>
  <c r="C31" i="5"/>
  <c r="B31" i="5"/>
  <c r="D30" i="5"/>
  <c r="C30" i="5"/>
  <c r="B30" i="5"/>
  <c r="D29" i="5"/>
  <c r="C29" i="5"/>
  <c r="B29" i="5"/>
  <c r="D28" i="5"/>
  <c r="C28" i="5"/>
  <c r="B28" i="5"/>
  <c r="D27" i="5"/>
  <c r="C27" i="5"/>
  <c r="B27" i="5"/>
  <c r="D26" i="5"/>
  <c r="C26" i="5"/>
  <c r="B26" i="5"/>
  <c r="D25" i="5"/>
  <c r="C25" i="5"/>
  <c r="B25" i="5"/>
  <c r="D24" i="5"/>
  <c r="C24" i="5"/>
  <c r="B24" i="5"/>
  <c r="D23" i="5"/>
  <c r="C23" i="5"/>
  <c r="B23" i="5"/>
  <c r="D22" i="5"/>
  <c r="C22" i="5"/>
  <c r="B22" i="5"/>
  <c r="D21" i="5"/>
  <c r="C21" i="5"/>
  <c r="B21" i="5"/>
  <c r="D20" i="5"/>
  <c r="C20" i="5"/>
  <c r="B20" i="5"/>
  <c r="D19" i="5"/>
  <c r="C19" i="5"/>
  <c r="B19" i="5"/>
  <c r="D18" i="5"/>
  <c r="C18" i="5"/>
  <c r="B18" i="5"/>
  <c r="D17" i="5"/>
  <c r="C17" i="5"/>
  <c r="B17" i="5"/>
  <c r="D16" i="5"/>
  <c r="C16" i="5"/>
  <c r="B16" i="5"/>
  <c r="D15" i="5"/>
  <c r="C15" i="5"/>
  <c r="B15" i="5"/>
  <c r="D14" i="5"/>
  <c r="C14" i="5"/>
  <c r="B14" i="5"/>
  <c r="D63" i="4"/>
  <c r="C63" i="4"/>
  <c r="B63" i="4"/>
  <c r="D62" i="4"/>
  <c r="C62" i="4"/>
  <c r="B62" i="4"/>
  <c r="D61" i="4"/>
  <c r="C61" i="4"/>
  <c r="B61" i="4"/>
  <c r="D60" i="4"/>
  <c r="C60" i="4"/>
  <c r="B60" i="4"/>
  <c r="D59" i="4"/>
  <c r="C59" i="4"/>
  <c r="B59" i="4"/>
  <c r="D58" i="4"/>
  <c r="C58" i="4"/>
  <c r="B58" i="4"/>
  <c r="D57" i="4"/>
  <c r="C57" i="4"/>
  <c r="B57" i="4"/>
  <c r="D56" i="4"/>
  <c r="C56" i="4"/>
  <c r="B56" i="4"/>
  <c r="D55" i="4"/>
  <c r="C55" i="4"/>
  <c r="B55" i="4"/>
  <c r="D54" i="4"/>
  <c r="C54" i="4"/>
  <c r="B54" i="4"/>
  <c r="D33" i="4"/>
  <c r="C33" i="4"/>
  <c r="B33" i="4"/>
  <c r="D32" i="4"/>
  <c r="C32" i="4"/>
  <c r="B32" i="4"/>
  <c r="D31" i="4"/>
  <c r="C31" i="4"/>
  <c r="B31" i="4"/>
  <c r="D30" i="4"/>
  <c r="C30" i="4"/>
  <c r="B30" i="4"/>
  <c r="D29" i="4"/>
  <c r="C29" i="4"/>
  <c r="B29" i="4"/>
  <c r="D28" i="4"/>
  <c r="C28" i="4"/>
  <c r="B28" i="4"/>
  <c r="D27" i="4"/>
  <c r="C27" i="4"/>
  <c r="B27" i="4"/>
  <c r="D26" i="4"/>
  <c r="C26" i="4"/>
  <c r="B26" i="4"/>
  <c r="D25" i="4"/>
  <c r="C25" i="4"/>
  <c r="B25" i="4"/>
  <c r="D24" i="4"/>
  <c r="C24" i="4"/>
  <c r="B24" i="4"/>
  <c r="D23" i="4"/>
  <c r="C23" i="4"/>
  <c r="B23" i="4"/>
  <c r="D22" i="4"/>
  <c r="C22" i="4"/>
  <c r="B22" i="4"/>
  <c r="D21" i="4"/>
  <c r="C21" i="4"/>
  <c r="B21" i="4"/>
  <c r="D20" i="4"/>
  <c r="C20" i="4"/>
  <c r="B20" i="4"/>
  <c r="D19" i="4"/>
  <c r="C19" i="4"/>
  <c r="B19" i="4"/>
  <c r="D18" i="4"/>
  <c r="C18" i="4"/>
  <c r="B18" i="4"/>
  <c r="D17" i="4"/>
  <c r="C17" i="4"/>
  <c r="B17" i="4"/>
  <c r="D16" i="4"/>
  <c r="C16" i="4"/>
  <c r="B16" i="4"/>
  <c r="D15" i="4"/>
  <c r="C15" i="4"/>
  <c r="B15" i="4"/>
  <c r="D14" i="4"/>
  <c r="C14" i="4"/>
  <c r="B14" i="4"/>
  <c r="D59" i="3"/>
  <c r="C59" i="3"/>
  <c r="B59" i="3"/>
  <c r="D58" i="3"/>
  <c r="C58" i="3"/>
  <c r="B58" i="3"/>
  <c r="D57" i="3"/>
  <c r="C57" i="3"/>
  <c r="B57" i="3"/>
  <c r="D56" i="3"/>
  <c r="C56" i="3"/>
  <c r="B56" i="3"/>
  <c r="D55" i="3"/>
  <c r="C55" i="3"/>
  <c r="B55" i="3"/>
  <c r="D54" i="3"/>
  <c r="C54" i="3"/>
  <c r="B54" i="3"/>
  <c r="D33" i="3"/>
  <c r="C33" i="3"/>
  <c r="B33" i="3"/>
  <c r="D32" i="3"/>
  <c r="C32" i="3"/>
  <c r="B32" i="3"/>
  <c r="D31" i="3"/>
  <c r="C31" i="3"/>
  <c r="B31" i="3"/>
  <c r="D30" i="3"/>
  <c r="C30" i="3"/>
  <c r="B30" i="3"/>
  <c r="D29" i="3"/>
  <c r="C29" i="3"/>
  <c r="B29" i="3"/>
  <c r="D28" i="3"/>
  <c r="C28" i="3"/>
  <c r="B28" i="3"/>
  <c r="D27" i="3"/>
  <c r="C27" i="3"/>
  <c r="B27" i="3"/>
  <c r="D26" i="3"/>
  <c r="C26" i="3"/>
  <c r="B26" i="3"/>
  <c r="D25" i="3"/>
  <c r="C25" i="3"/>
  <c r="B25" i="3"/>
  <c r="D24" i="3"/>
  <c r="C24" i="3"/>
  <c r="B24" i="3"/>
  <c r="D23" i="3"/>
  <c r="C23" i="3"/>
  <c r="B23" i="3"/>
  <c r="D22" i="3"/>
  <c r="C22" i="3"/>
  <c r="B22" i="3"/>
  <c r="D21" i="3"/>
  <c r="C21" i="3"/>
  <c r="B21" i="3"/>
  <c r="D20" i="3"/>
  <c r="C20" i="3"/>
  <c r="B20" i="3"/>
  <c r="D19" i="3"/>
  <c r="C19" i="3"/>
  <c r="B19" i="3"/>
  <c r="D18" i="3"/>
  <c r="C18" i="3"/>
  <c r="B18" i="3"/>
  <c r="D17" i="3"/>
  <c r="C17" i="3"/>
  <c r="B17" i="3"/>
  <c r="D16" i="3"/>
  <c r="C16" i="3"/>
  <c r="B16" i="3"/>
  <c r="D15" i="3"/>
  <c r="C15" i="3"/>
  <c r="B15" i="3"/>
  <c r="D14" i="3"/>
  <c r="C14" i="3"/>
  <c r="B14" i="3"/>
  <c r="D57" i="2"/>
  <c r="C57" i="2"/>
  <c r="B57" i="2"/>
  <c r="D56" i="2"/>
  <c r="C56" i="2"/>
  <c r="B56" i="2"/>
  <c r="D55" i="2"/>
  <c r="C55" i="2"/>
  <c r="B55" i="2"/>
  <c r="D54" i="2"/>
  <c r="C54" i="2"/>
  <c r="B54" i="2"/>
  <c r="D33" i="2"/>
  <c r="C33" i="2"/>
  <c r="B33" i="2"/>
  <c r="D32" i="2"/>
  <c r="C32" i="2"/>
  <c r="B32" i="2"/>
  <c r="D31" i="2"/>
  <c r="C31" i="2"/>
  <c r="B31" i="2"/>
  <c r="D30" i="2"/>
  <c r="C30" i="2"/>
  <c r="B30" i="2"/>
  <c r="D29" i="2"/>
  <c r="C29" i="2"/>
  <c r="B29" i="2"/>
  <c r="D28" i="2"/>
  <c r="C28" i="2"/>
  <c r="B28" i="2"/>
  <c r="D27" i="2"/>
  <c r="C27" i="2"/>
  <c r="B27" i="2"/>
  <c r="D26" i="2"/>
  <c r="C26" i="2"/>
  <c r="B26" i="2"/>
  <c r="D25" i="2"/>
  <c r="C25" i="2"/>
  <c r="B25" i="2"/>
  <c r="D24" i="2"/>
  <c r="C24" i="2"/>
  <c r="B24" i="2"/>
  <c r="D23" i="2"/>
  <c r="C23" i="2"/>
  <c r="B23" i="2"/>
  <c r="D22" i="2"/>
  <c r="C22" i="2"/>
  <c r="B22" i="2"/>
  <c r="D21" i="2"/>
  <c r="C21" i="2"/>
  <c r="B21" i="2"/>
  <c r="D20" i="2"/>
  <c r="C20" i="2"/>
  <c r="B20" i="2"/>
  <c r="D19" i="2"/>
  <c r="C19" i="2"/>
  <c r="B19" i="2"/>
  <c r="D18" i="2"/>
  <c r="C18" i="2"/>
  <c r="B18" i="2"/>
  <c r="D17" i="2"/>
  <c r="C17" i="2"/>
  <c r="B17" i="2"/>
  <c r="D16" i="2"/>
  <c r="C16" i="2"/>
  <c r="B16" i="2"/>
  <c r="D15" i="2"/>
  <c r="C15" i="2"/>
  <c r="B15" i="2"/>
  <c r="D14" i="2"/>
  <c r="C14" i="2"/>
  <c r="B14" i="2"/>
  <c r="D63" i="1"/>
  <c r="C63" i="1"/>
  <c r="B63" i="1"/>
  <c r="D62" i="1"/>
  <c r="C62" i="1"/>
  <c r="B62" i="1"/>
  <c r="D61" i="1"/>
  <c r="C61" i="1"/>
  <c r="B61" i="1"/>
  <c r="D60" i="1"/>
  <c r="C60" i="1"/>
  <c r="B60" i="1"/>
  <c r="D59" i="1"/>
  <c r="C59" i="1"/>
  <c r="B59" i="1"/>
  <c r="D58" i="1"/>
  <c r="C58" i="1"/>
  <c r="B58" i="1"/>
  <c r="D57" i="1"/>
  <c r="C57" i="1"/>
  <c r="B57" i="1"/>
  <c r="D56" i="1"/>
  <c r="C56" i="1"/>
  <c r="B56" i="1"/>
  <c r="D55" i="1"/>
  <c r="C55" i="1"/>
  <c r="B55" i="1"/>
  <c r="D54" i="1"/>
  <c r="C54" i="1"/>
  <c r="B54" i="1"/>
  <c r="D33" i="1"/>
  <c r="C33" i="1"/>
  <c r="B33" i="1"/>
  <c r="D32" i="1"/>
  <c r="C32" i="1"/>
  <c r="B32" i="1"/>
  <c r="D31" i="1"/>
  <c r="C31" i="1"/>
  <c r="B31" i="1"/>
  <c r="D30" i="1"/>
  <c r="C30" i="1"/>
  <c r="B30" i="1"/>
  <c r="D29" i="1"/>
  <c r="C29" i="1"/>
  <c r="B29" i="1"/>
  <c r="D28" i="1"/>
  <c r="C28" i="1"/>
  <c r="B28" i="1"/>
  <c r="D27" i="1"/>
  <c r="C27" i="1"/>
  <c r="B27" i="1"/>
  <c r="D26" i="1"/>
  <c r="C26" i="1"/>
  <c r="B26" i="1"/>
  <c r="D25" i="1"/>
  <c r="C25" i="1"/>
  <c r="B25" i="1"/>
  <c r="D24" i="1"/>
  <c r="C24" i="1"/>
  <c r="B24" i="1"/>
  <c r="D23" i="1"/>
  <c r="C23" i="1"/>
  <c r="B23" i="1"/>
  <c r="D22" i="1"/>
  <c r="C22" i="1"/>
  <c r="B22" i="1"/>
  <c r="D21" i="1"/>
  <c r="C21" i="1"/>
  <c r="B21" i="1"/>
  <c r="D20" i="1"/>
  <c r="C20" i="1"/>
  <c r="B20" i="1"/>
  <c r="D19" i="1"/>
  <c r="C19" i="1"/>
  <c r="B19" i="1"/>
  <c r="D18" i="1"/>
  <c r="C18" i="1"/>
  <c r="B18" i="1"/>
  <c r="D17" i="1"/>
  <c r="C17" i="1"/>
  <c r="B17" i="1"/>
  <c r="D16" i="1"/>
  <c r="C16" i="1"/>
  <c r="B16" i="1"/>
  <c r="D15" i="1"/>
  <c r="C15" i="1"/>
  <c r="B15" i="1"/>
  <c r="D14" i="1"/>
  <c r="C14" i="1"/>
  <c r="B14" i="1"/>
</calcChain>
</file>

<file path=xl/sharedStrings.xml><?xml version="1.0" encoding="utf-8"?>
<sst xmlns="http://schemas.openxmlformats.org/spreadsheetml/2006/main" count="425" uniqueCount="79">
  <si>
    <r>
      <t xml:space="preserve">HELAIAN </t>
    </r>
    <r>
      <rPr>
        <b/>
        <sz val="11"/>
        <color theme="1"/>
        <rFont val="Courier New"/>
        <family val="3"/>
      </rPr>
      <t>1</t>
    </r>
    <r>
      <rPr>
        <sz val="11"/>
        <color theme="1"/>
        <rFont val="Courier New"/>
        <family val="3"/>
      </rPr>
      <t xml:space="preserve"> / </t>
    </r>
    <r>
      <rPr>
        <b/>
        <sz val="11"/>
        <color theme="1"/>
        <rFont val="Courier New"/>
        <family val="3"/>
      </rPr>
      <t>2</t>
    </r>
  </si>
  <si>
    <t>JABATAN PENILAIAN DAN PENTAKSIRAN</t>
  </si>
  <si>
    <t>KOLEJ VOKASIONAL SULTAN HAJI AHMAD SHAH AL-MUSTAIN BILLAH</t>
  </si>
  <si>
    <t>PENTAKSIRAN  SEMESTER 1 / TAHUN 2016 SIJIL VOKASIONAL MALAYSIA (SVM)</t>
  </si>
  <si>
    <t xml:space="preserve">BORANG PENGISIAN MARKAH </t>
  </si>
  <si>
    <t xml:space="preserve"> </t>
  </si>
  <si>
    <t xml:space="preserve">NOMBOR PUSAT        : K59                                                                                 </t>
  </si>
  <si>
    <t>KOD PROGRAM : ETE</t>
  </si>
  <si>
    <t xml:space="preserve">                                                                                                                                         </t>
  </si>
  <si>
    <t xml:space="preserve"> JENIS PENTAKSIRAN : PB                                                                                   </t>
  </si>
  <si>
    <t>NAMA PROGRAM : TEKNOLOGI ELEKTRIK</t>
  </si>
  <si>
    <t>BIL</t>
  </si>
  <si>
    <t>NAMA CALON</t>
  </si>
  <si>
    <t>MAYKAD</t>
  </si>
  <si>
    <t>KOD PROGRAM</t>
  </si>
  <si>
    <t>KURSUS                                                                         (MARKAH 100%)</t>
  </si>
  <si>
    <t>ETE 1012</t>
  </si>
  <si>
    <t>ETE  1022</t>
  </si>
  <si>
    <t>ETE 1034</t>
  </si>
  <si>
    <t>ETE 1044</t>
  </si>
  <si>
    <t>TEORI 1</t>
  </si>
  <si>
    <t>AMALI 1</t>
  </si>
  <si>
    <t>TEORI 2</t>
  </si>
  <si>
    <t>AMALI 2</t>
  </si>
  <si>
    <t>TEORI 3</t>
  </si>
  <si>
    <t>AMALI 3</t>
  </si>
  <si>
    <t>TEORI 4</t>
  </si>
  <si>
    <t>AMALI 4</t>
  </si>
  <si>
    <t xml:space="preserve">      DISEDIAKAN OLEH :___________________           DISEMAK OLEH :__________________                DISAHKAN OLEH : ___________________</t>
  </si>
  <si>
    <t xml:space="preserve">      NAMA           :____________________           NAMA         :__________________                NAMA          : ___________________</t>
  </si>
  <si>
    <t xml:space="preserve">T: Tidak Hadir    TS: Tiada Skrip      </t>
  </si>
  <si>
    <r>
      <t xml:space="preserve">HELAIAN </t>
    </r>
    <r>
      <rPr>
        <b/>
        <sz val="11"/>
        <color theme="1"/>
        <rFont val="Courier New"/>
        <family val="3"/>
      </rPr>
      <t>2</t>
    </r>
    <r>
      <rPr>
        <sz val="11"/>
        <color theme="1"/>
        <rFont val="Courier New"/>
        <family val="3"/>
      </rPr>
      <t xml:space="preserve"> / </t>
    </r>
    <r>
      <rPr>
        <b/>
        <sz val="11"/>
        <color theme="1"/>
        <rFont val="Courier New"/>
        <family val="3"/>
      </rPr>
      <t>2</t>
    </r>
  </si>
  <si>
    <t xml:space="preserve">T: Tidak Hadir    TS: Tiada Skrip    </t>
  </si>
  <si>
    <t xml:space="preserve"> JENIS PENTAKSIRAN : PA                                                                                  </t>
  </si>
  <si>
    <t xml:space="preserve"> JENIS PENTAKSIRAN : PA                                                                                   </t>
  </si>
  <si>
    <t>KOD PROGRAM : ETN</t>
  </si>
  <si>
    <t>NAMA PROGRAM : TEKNOLOGI ELEKTRONIK</t>
  </si>
  <si>
    <t>ETN 1012</t>
  </si>
  <si>
    <t>ETN  1022</t>
  </si>
  <si>
    <t>ETN 1032</t>
  </si>
  <si>
    <t>ETN 1043</t>
  </si>
  <si>
    <t>ETN 1053</t>
  </si>
  <si>
    <t>TEORI 5</t>
  </si>
  <si>
    <t>AMALI 5</t>
  </si>
  <si>
    <t>KOD PROGRAM : MPI</t>
  </si>
  <si>
    <t>NAMA PROGRAM : PEMESINAN INDUSTRI</t>
  </si>
  <si>
    <t>MPI 1012</t>
  </si>
  <si>
    <t>MPI  1022</t>
  </si>
  <si>
    <t>MPI 1033</t>
  </si>
  <si>
    <t>MPI 1044</t>
  </si>
  <si>
    <t>KOD PROGRAM : MTA</t>
  </si>
  <si>
    <t>NAMA PROGRAM : TEKNOLOGI AUTOMOTIF</t>
  </si>
  <si>
    <t>MTA 1012</t>
  </si>
  <si>
    <t>MTA 1022</t>
  </si>
  <si>
    <t>MTA 1033</t>
  </si>
  <si>
    <t>MTA 1043</t>
  </si>
  <si>
    <t>KURSUS                                                                          (MARKAH 100%)</t>
  </si>
  <si>
    <t>KOD PROGRAM : MTK</t>
  </si>
  <si>
    <t>NAMA PROGRAM : TEKNOLOGI KIMPALAN</t>
  </si>
  <si>
    <t>MTK 1014</t>
  </si>
  <si>
    <t>MTK 1022</t>
  </si>
  <si>
    <t>MTK 1032</t>
  </si>
  <si>
    <t>MTK 1042</t>
  </si>
  <si>
    <t>KOD PROGRAM : WTP</t>
  </si>
  <si>
    <t>NAMA PROGRAM : TEKNOLOGI PEMBINAAN</t>
  </si>
  <si>
    <t>WTP</t>
  </si>
  <si>
    <t>TEORI 6</t>
  </si>
  <si>
    <t>AMALI 6</t>
  </si>
  <si>
    <t>WTP 104</t>
  </si>
  <si>
    <t>WTP 105</t>
  </si>
  <si>
    <t>WTP 106</t>
  </si>
  <si>
    <t xml:space="preserve">               SALINAN HARD COPY HENDAKLAH DIHANTAR KEPADA EN MOHD ARIF BIN MUSTAFFA@AZHAR (SEM 3 )</t>
  </si>
  <si>
    <t xml:space="preserve">               TARIKH PENGHANTARAN MARKAH PB 09/05/16 - 13/05/16 : PA 06/06/16 - 10/06/16  ( SEM 1 )</t>
  </si>
  <si>
    <t xml:space="preserve">               TARIKH PENGHANTARAN MARKAH PB 25/04/16 - 29/04/16 : PA 23/05/16 - 27/05/16  ( SEM 3 )</t>
  </si>
  <si>
    <t>WTP 1011</t>
  </si>
  <si>
    <t>WTP 1022</t>
  </si>
  <si>
    <t>WTP 1032</t>
  </si>
  <si>
    <t>NOTA : SALINAN SOFT COPY HN=ENDAKLAH DIHANTAR KEPADA EMEL - suppkvshas@gmail.com</t>
  </si>
  <si>
    <t xml:space="preserve">               SALINAN HARD COPY HENDAKLAH DIHANTAR KEPADA PN SADARIAH BINTI DERAMAN (SEM 1 )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</si>
</sst>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ourier New"/>
      <family val="3"/>
    </font>
    <font>
      <b/>
      <sz val="11"/>
      <color theme="1"/>
      <name val="Courier New"/>
      <family val="3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1"/>
      <color theme="1"/>
      <name val="Calibri"/>
      <family val="2"/>
    </font>
    <font>
      <b/>
      <sz val="12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FF0000"/>
      <name val="Calibri"/>
      <family val="2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" fillId="0" borderId="2" xfId="0" applyFont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2" xfId="0" applyBorder="1" applyProtection="1">
      <protection locked="0"/>
    </xf>
    <xf numFmtId="0" fontId="0" fillId="0" borderId="0" xfId="0" applyBorder="1" applyAlignment="1">
      <alignment horizontal="center" vertical="center"/>
    </xf>
    <xf numFmtId="0" fontId="0" fillId="0" borderId="0" xfId="0" applyBorder="1"/>
    <xf numFmtId="0" fontId="2" fillId="0" borderId="0" xfId="0" applyFont="1" applyAlignment="1">
      <alignment vertical="center"/>
    </xf>
    <xf numFmtId="0" fontId="0" fillId="0" borderId="0" xfId="0" applyProtection="1">
      <protection locked="0"/>
    </xf>
    <xf numFmtId="0" fontId="0" fillId="0" borderId="0" xfId="0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1" fillId="0" borderId="2" xfId="0" applyFont="1" applyBorder="1" applyAlignment="1" applyProtection="1">
      <alignment horizontal="center"/>
      <protection locked="0"/>
    </xf>
    <xf numFmtId="0" fontId="7" fillId="0" borderId="2" xfId="0" applyFont="1" applyBorder="1"/>
    <xf numFmtId="0" fontId="8" fillId="0" borderId="2" xfId="0" applyFont="1" applyBorder="1"/>
    <xf numFmtId="0" fontId="8" fillId="0" borderId="2" xfId="0" applyFont="1" applyBorder="1" applyProtection="1">
      <protection locked="0"/>
    </xf>
    <xf numFmtId="0" fontId="9" fillId="0" borderId="2" xfId="0" applyFont="1" applyBorder="1" applyAlignment="1">
      <alignment vertical="center"/>
    </xf>
    <xf numFmtId="0" fontId="10" fillId="0" borderId="2" xfId="0" applyFont="1" applyBorder="1"/>
    <xf numFmtId="0" fontId="0" fillId="2" borderId="2" xfId="0" applyFill="1" applyBorder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0" fillId="2" borderId="0" xfId="0" applyFill="1"/>
    <xf numFmtId="0" fontId="0" fillId="2" borderId="2" xfId="0" applyFont="1" applyFill="1" applyBorder="1" applyAlignment="1" applyProtection="1">
      <alignment horizontal="center"/>
      <protection locked="0"/>
    </xf>
    <xf numFmtId="0" fontId="0" fillId="2" borderId="2" xfId="0" applyFont="1" applyFill="1" applyBorder="1" applyProtection="1">
      <protection locked="0"/>
    </xf>
    <xf numFmtId="0" fontId="0" fillId="0" borderId="0" xfId="0" applyFill="1"/>
    <xf numFmtId="0" fontId="0" fillId="0" borderId="2" xfId="0" applyFill="1" applyBorder="1" applyProtection="1">
      <protection locked="0"/>
    </xf>
    <xf numFmtId="0" fontId="6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569383</xdr:colOff>
      <xdr:row>12</xdr:row>
      <xdr:rowOff>190500</xdr:rowOff>
    </xdr:from>
    <xdr:to>
      <xdr:col>11</xdr:col>
      <xdr:colOff>166158</xdr:colOff>
      <xdr:row>27</xdr:row>
      <xdr:rowOff>75142</xdr:rowOff>
    </xdr:to>
    <xdr:sp macro="" textlink="">
      <xdr:nvSpPr>
        <xdr:cNvPr id="2" name="TextBox 1"/>
        <xdr:cNvSpPr txBox="1"/>
      </xdr:nvSpPr>
      <xdr:spPr>
        <a:xfrm>
          <a:off x="7829550" y="2719917"/>
          <a:ext cx="1438275" cy="27527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MY" sz="1100">
              <a:ln>
                <a:solidFill>
                  <a:srgbClr val="FF0000"/>
                </a:solidFill>
              </a:ln>
            </a:rPr>
            <a:t>MARKAH</a:t>
          </a:r>
          <a:r>
            <a:rPr lang="en-MY" sz="1100" baseline="0">
              <a:ln>
                <a:solidFill>
                  <a:srgbClr val="FF0000"/>
                </a:solidFill>
              </a:ln>
            </a:rPr>
            <a:t> PELAJAR HENDAKLAN DIBUNDARKAN DAHULU SEBELUM DIISI KE DALAM RUANG MARKAH.</a:t>
          </a:r>
        </a:p>
        <a:p>
          <a:r>
            <a:rPr lang="en-MY" sz="1100" baseline="0">
              <a:ln>
                <a:solidFill>
                  <a:srgbClr val="FF0000"/>
                </a:solidFill>
              </a:ln>
            </a:rPr>
            <a:t>MARKAH DALAM BENTU NO BULAT SAHAJA.</a:t>
          </a:r>
        </a:p>
        <a:p>
          <a:r>
            <a:rPr lang="en-MY" sz="1100" baseline="0">
              <a:ln>
                <a:solidFill>
                  <a:srgbClr val="FF0000"/>
                </a:solidFill>
              </a:ln>
            </a:rPr>
            <a:t>PIHAK JPP AKAN MEMULANGKAN KEMBALI BORANG INI KEPADA KU JIKA TERDAPAT KESILAPAN PENGISIAN MARKAH.</a:t>
          </a:r>
          <a:endParaRPr lang="en-MY" sz="1100">
            <a:ln>
              <a:solidFill>
                <a:srgbClr val="FF0000"/>
              </a:solidFill>
            </a:ln>
          </a:endParaRPr>
        </a:p>
      </xdr:txBody>
    </xdr:sp>
    <xdr:clientData/>
  </xdr:twoCellAnchor>
  <xdr:twoCellAnchor>
    <xdr:from>
      <xdr:col>7</xdr:col>
      <xdr:colOff>540809</xdr:colOff>
      <xdr:row>18</xdr:row>
      <xdr:rowOff>180976</xdr:rowOff>
    </xdr:from>
    <xdr:to>
      <xdr:col>8</xdr:col>
      <xdr:colOff>579438</xdr:colOff>
      <xdr:row>21</xdr:row>
      <xdr:rowOff>95252</xdr:rowOff>
    </xdr:to>
    <xdr:cxnSp macro="">
      <xdr:nvCxnSpPr>
        <xdr:cNvPr id="3" name="Straight Arrow Connector 2"/>
        <xdr:cNvCxnSpPr/>
      </xdr:nvCxnSpPr>
      <xdr:spPr>
        <a:xfrm flipH="1">
          <a:off x="7187142" y="3863976"/>
          <a:ext cx="652463" cy="485776"/>
        </a:xfrm>
        <a:prstGeom prst="straightConnector1">
          <a:avLst/>
        </a:prstGeom>
        <a:ln w="381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2063749</xdr:colOff>
      <xdr:row>34</xdr:row>
      <xdr:rowOff>138644</xdr:rowOff>
    </xdr:from>
    <xdr:to>
      <xdr:col>2</xdr:col>
      <xdr:colOff>878417</xdr:colOff>
      <xdr:row>37</xdr:row>
      <xdr:rowOff>52919</xdr:rowOff>
    </xdr:to>
    <xdr:sp macro="" textlink="">
      <xdr:nvSpPr>
        <xdr:cNvPr id="4" name="TextBox 3"/>
        <xdr:cNvSpPr txBox="1"/>
      </xdr:nvSpPr>
      <xdr:spPr>
        <a:xfrm>
          <a:off x="2412999" y="6869644"/>
          <a:ext cx="1555751" cy="4857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MY" sz="1400" b="1">
              <a:solidFill>
                <a:srgbClr val="FF0000"/>
              </a:solidFill>
            </a:rPr>
            <a:t>DIISI OLEH</a:t>
          </a:r>
          <a:r>
            <a:rPr lang="en-MY" sz="1400" b="1" baseline="0">
              <a:solidFill>
                <a:srgbClr val="FF0000"/>
              </a:solidFill>
            </a:rPr>
            <a:t> KU</a:t>
          </a:r>
          <a:endParaRPr lang="en-MY" sz="1400" b="1">
            <a:solidFill>
              <a:srgbClr val="FF0000"/>
            </a:solidFill>
          </a:endParaRPr>
        </a:p>
      </xdr:txBody>
    </xdr:sp>
    <xdr:clientData/>
  </xdr:twoCellAnchor>
  <xdr:twoCellAnchor>
    <xdr:from>
      <xdr:col>5</xdr:col>
      <xdr:colOff>553507</xdr:colOff>
      <xdr:row>34</xdr:row>
      <xdr:rowOff>139702</xdr:rowOff>
    </xdr:from>
    <xdr:to>
      <xdr:col>8</xdr:col>
      <xdr:colOff>455082</xdr:colOff>
      <xdr:row>37</xdr:row>
      <xdr:rowOff>53977</xdr:rowOff>
    </xdr:to>
    <xdr:sp macro="" textlink="">
      <xdr:nvSpPr>
        <xdr:cNvPr id="5" name="TextBox 4"/>
        <xdr:cNvSpPr txBox="1"/>
      </xdr:nvSpPr>
      <xdr:spPr>
        <a:xfrm>
          <a:off x="5972174" y="6870702"/>
          <a:ext cx="1743075" cy="4857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MY" sz="1400" b="1">
              <a:solidFill>
                <a:srgbClr val="FF0000"/>
              </a:solidFill>
            </a:rPr>
            <a:t>DIISI OLEH</a:t>
          </a:r>
          <a:r>
            <a:rPr lang="en-MY" sz="1400" b="1" baseline="0">
              <a:solidFill>
                <a:srgbClr val="FF0000"/>
              </a:solidFill>
            </a:rPr>
            <a:t> KJ</a:t>
          </a:r>
          <a:endParaRPr lang="en-MY" sz="1400" b="1">
            <a:solidFill>
              <a:srgbClr val="FF0000"/>
            </a:solidFill>
          </a:endParaRPr>
        </a:p>
      </xdr:txBody>
    </xdr:sp>
    <xdr:clientData/>
  </xdr:twoCellAnchor>
  <xdr:twoCellAnchor>
    <xdr:from>
      <xdr:col>12</xdr:col>
      <xdr:colOff>370416</xdr:colOff>
      <xdr:row>34</xdr:row>
      <xdr:rowOff>107951</xdr:rowOff>
    </xdr:from>
    <xdr:to>
      <xdr:col>16</xdr:col>
      <xdr:colOff>52917</xdr:colOff>
      <xdr:row>37</xdr:row>
      <xdr:rowOff>148167</xdr:rowOff>
    </xdr:to>
    <xdr:sp macro="" textlink="">
      <xdr:nvSpPr>
        <xdr:cNvPr id="6" name="TextBox 5"/>
        <xdr:cNvSpPr txBox="1"/>
      </xdr:nvSpPr>
      <xdr:spPr>
        <a:xfrm>
          <a:off x="10085916" y="6838951"/>
          <a:ext cx="2137834" cy="61171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MY" sz="1400" b="1">
              <a:solidFill>
                <a:srgbClr val="FF0000"/>
              </a:solidFill>
            </a:rPr>
            <a:t>DIISI OLEH</a:t>
          </a:r>
          <a:r>
            <a:rPr lang="en-MY" sz="1400" b="1" baseline="0">
              <a:solidFill>
                <a:srgbClr val="FF0000"/>
              </a:solidFill>
            </a:rPr>
            <a:t> TPA/PENGARAH</a:t>
          </a:r>
          <a:endParaRPr lang="en-MY" sz="1400" b="1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0"/>
  <sheetViews>
    <sheetView tabSelected="1" topLeftCell="A16" zoomScale="90" zoomScaleNormal="90" workbookViewId="0">
      <selection activeCell="E30" sqref="E30"/>
    </sheetView>
  </sheetViews>
  <sheetFormatPr defaultRowHeight="15" x14ac:dyDescent="0.25"/>
  <cols>
    <col min="1" max="1" width="5.28515625" customWidth="1"/>
    <col min="2" max="2" width="41.140625" customWidth="1"/>
    <col min="3" max="3" width="14.28515625" customWidth="1"/>
    <col min="4" max="4" width="11.42578125" customWidth="1"/>
  </cols>
  <sheetData>
    <row r="1" spans="1:16" ht="15.75" x14ac:dyDescent="0.25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</row>
    <row r="2" spans="1:16" ht="15.75" x14ac:dyDescent="0.25">
      <c r="A2" s="30" t="s">
        <v>1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</row>
    <row r="3" spans="1:16" ht="15.75" x14ac:dyDescent="0.25">
      <c r="A3" s="30" t="s">
        <v>2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</row>
    <row r="4" spans="1:16" ht="15.75" x14ac:dyDescent="0.25">
      <c r="A4" s="31" t="s">
        <v>3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</row>
    <row r="5" spans="1:16" ht="15.75" x14ac:dyDescent="0.25">
      <c r="A5" s="31" t="s">
        <v>4</v>
      </c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</row>
    <row r="6" spans="1:16" ht="15.75" x14ac:dyDescent="0.25">
      <c r="A6" s="1" t="s">
        <v>5</v>
      </c>
    </row>
    <row r="7" spans="1:16" x14ac:dyDescent="0.25">
      <c r="A7" s="27" t="s">
        <v>6</v>
      </c>
      <c r="B7" s="27"/>
      <c r="C7" s="27"/>
      <c r="F7" s="28" t="s">
        <v>7</v>
      </c>
      <c r="G7" s="28"/>
      <c r="H7" s="28"/>
      <c r="I7" s="28"/>
      <c r="J7" s="28"/>
      <c r="K7" s="28"/>
      <c r="L7" s="28"/>
    </row>
    <row r="8" spans="1:16" x14ac:dyDescent="0.25">
      <c r="A8" s="2" t="s">
        <v>8</v>
      </c>
    </row>
    <row r="9" spans="1:16" x14ac:dyDescent="0.25">
      <c r="A9" s="27" t="s">
        <v>33</v>
      </c>
      <c r="B9" s="27"/>
      <c r="C9" s="27"/>
      <c r="F9" s="28" t="s">
        <v>10</v>
      </c>
      <c r="G9" s="28"/>
      <c r="H9" s="28"/>
      <c r="I9" s="28"/>
      <c r="J9" s="28"/>
      <c r="K9" s="28"/>
      <c r="L9" s="28"/>
    </row>
    <row r="11" spans="1:16" ht="29.25" customHeight="1" x14ac:dyDescent="0.25">
      <c r="A11" s="35" t="s">
        <v>11</v>
      </c>
      <c r="B11" s="35" t="s">
        <v>12</v>
      </c>
      <c r="C11" s="35" t="s">
        <v>13</v>
      </c>
      <c r="D11" s="35" t="s">
        <v>14</v>
      </c>
      <c r="E11" s="38" t="s">
        <v>15</v>
      </c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</row>
    <row r="12" spans="1:16" ht="15" customHeight="1" x14ac:dyDescent="0.25">
      <c r="A12" s="36"/>
      <c r="B12" s="36"/>
      <c r="C12" s="36"/>
      <c r="D12" s="36"/>
      <c r="E12" s="32" t="s">
        <v>16</v>
      </c>
      <c r="F12" s="32"/>
      <c r="G12" s="32" t="s">
        <v>17</v>
      </c>
      <c r="H12" s="32"/>
      <c r="I12" s="32" t="s">
        <v>18</v>
      </c>
      <c r="J12" s="32"/>
      <c r="K12" s="32" t="s">
        <v>19</v>
      </c>
      <c r="L12" s="32"/>
      <c r="M12" s="33"/>
      <c r="N12" s="34"/>
      <c r="O12" s="33"/>
      <c r="P12" s="34"/>
    </row>
    <row r="13" spans="1:16" ht="15.75" customHeight="1" x14ac:dyDescent="0.25">
      <c r="A13" s="37"/>
      <c r="B13" s="37"/>
      <c r="C13" s="37"/>
      <c r="D13" s="37"/>
      <c r="E13" s="3" t="s">
        <v>20</v>
      </c>
      <c r="F13" s="3" t="s">
        <v>21</v>
      </c>
      <c r="G13" s="3" t="s">
        <v>22</v>
      </c>
      <c r="H13" s="3" t="s">
        <v>23</v>
      </c>
      <c r="I13" s="3" t="s">
        <v>24</v>
      </c>
      <c r="J13" s="3" t="s">
        <v>25</v>
      </c>
      <c r="K13" s="3" t="s">
        <v>26</v>
      </c>
      <c r="L13" s="3" t="s">
        <v>27</v>
      </c>
      <c r="M13" s="3"/>
      <c r="N13" s="3"/>
      <c r="O13" s="3"/>
      <c r="P13" s="3"/>
    </row>
    <row r="14" spans="1:16" x14ac:dyDescent="0.25">
      <c r="A14" s="4">
        <v>1</v>
      </c>
      <c r="B14" s="5" t="str">
        <f>"AHMAD ARIF BIN AHMAD RADZI"</f>
        <v>AHMAD ARIF BIN AHMAD RADZI</v>
      </c>
      <c r="C14" s="5" t="str">
        <f>"000919060341"</f>
        <v>000919060341</v>
      </c>
      <c r="D14" s="6" t="str">
        <f t="shared" ref="D14:D33" si="0">"ETE"</f>
        <v>ETE</v>
      </c>
      <c r="E14" s="7"/>
      <c r="F14" s="7"/>
      <c r="G14" s="7"/>
      <c r="H14" s="7"/>
      <c r="I14" s="7"/>
      <c r="J14" s="7"/>
      <c r="K14" s="7"/>
      <c r="L14" s="7"/>
      <c r="M14" s="5"/>
      <c r="N14" s="5"/>
      <c r="O14" s="5"/>
      <c r="P14" s="5"/>
    </row>
    <row r="15" spans="1:16" x14ac:dyDescent="0.25">
      <c r="A15" s="4">
        <v>2</v>
      </c>
      <c r="B15" s="5" t="str">
        <f>"AIZUL ANWAR BIN ABDULLAH SIDEK"</f>
        <v>AIZUL ANWAR BIN ABDULLAH SIDEK</v>
      </c>
      <c r="C15" s="5" t="str">
        <f>"000930060369"</f>
        <v>000930060369</v>
      </c>
      <c r="D15" s="6" t="str">
        <f t="shared" si="0"/>
        <v>ETE</v>
      </c>
      <c r="E15" s="7"/>
      <c r="F15" s="7"/>
      <c r="G15" s="7"/>
      <c r="H15" s="7"/>
      <c r="I15" s="7"/>
      <c r="J15" s="7"/>
      <c r="K15" s="7"/>
      <c r="L15" s="7"/>
      <c r="M15" s="5"/>
      <c r="N15" s="5"/>
      <c r="O15" s="5"/>
      <c r="P15" s="5"/>
    </row>
    <row r="16" spans="1:16" x14ac:dyDescent="0.25">
      <c r="A16" s="4">
        <v>3</v>
      </c>
      <c r="B16" s="5" t="str">
        <f>"ARIF AKMAL BIN ADIEF"</f>
        <v>ARIF AKMAL BIN ADIEF</v>
      </c>
      <c r="C16" s="5" t="str">
        <f>"001201100687"</f>
        <v>001201100687</v>
      </c>
      <c r="D16" s="6" t="str">
        <f t="shared" si="0"/>
        <v>ETE</v>
      </c>
      <c r="E16" s="7"/>
      <c r="F16" s="7"/>
      <c r="G16" s="7"/>
      <c r="H16" s="7"/>
      <c r="I16" s="7"/>
      <c r="J16" s="7"/>
      <c r="K16" s="7"/>
      <c r="L16" s="7"/>
      <c r="M16" s="5"/>
      <c r="N16" s="5"/>
      <c r="O16" s="5"/>
      <c r="P16" s="5"/>
    </row>
    <row r="17" spans="1:16" x14ac:dyDescent="0.25">
      <c r="A17" s="4">
        <v>4</v>
      </c>
      <c r="B17" s="5" t="str">
        <f>"AZLIN BINTI RUHAINI"</f>
        <v>AZLIN BINTI RUHAINI</v>
      </c>
      <c r="C17" s="5" t="str">
        <f>"000302060026"</f>
        <v>000302060026</v>
      </c>
      <c r="D17" s="6" t="str">
        <f t="shared" si="0"/>
        <v>ETE</v>
      </c>
      <c r="E17" s="7"/>
      <c r="F17" s="7"/>
      <c r="G17" s="7"/>
      <c r="H17" s="7"/>
      <c r="I17" s="7"/>
      <c r="J17" s="7"/>
      <c r="K17" s="7"/>
      <c r="L17" s="7"/>
      <c r="M17" s="5"/>
      <c r="N17" s="5"/>
      <c r="O17" s="5"/>
      <c r="P17" s="5"/>
    </row>
    <row r="18" spans="1:16" x14ac:dyDescent="0.25">
      <c r="A18" s="4">
        <v>5</v>
      </c>
      <c r="B18" s="5" t="str">
        <f>"AZWAN BIN AHMAT SAHAIMI"</f>
        <v>AZWAN BIN AHMAT SAHAIMI</v>
      </c>
      <c r="C18" s="5" t="str">
        <f>"001018030633"</f>
        <v>001018030633</v>
      </c>
      <c r="D18" s="6" t="str">
        <f t="shared" si="0"/>
        <v>ETE</v>
      </c>
      <c r="E18" s="7"/>
      <c r="F18" s="7"/>
      <c r="G18" s="7"/>
      <c r="H18" s="7"/>
      <c r="I18" s="7"/>
      <c r="J18" s="7"/>
      <c r="K18" s="7"/>
      <c r="L18" s="7"/>
      <c r="M18" s="5"/>
      <c r="N18" s="5"/>
      <c r="O18" s="5"/>
      <c r="P18" s="5"/>
    </row>
    <row r="19" spans="1:16" x14ac:dyDescent="0.25">
      <c r="A19" s="4">
        <v>6</v>
      </c>
      <c r="B19" s="5" t="str">
        <f>"GARIYAH BINTI KASMAN"</f>
        <v>GARIYAH BINTI KASMAN</v>
      </c>
      <c r="C19" s="5" t="str">
        <f>"000219140500"</f>
        <v>000219140500</v>
      </c>
      <c r="D19" s="6" t="str">
        <f t="shared" si="0"/>
        <v>ETE</v>
      </c>
      <c r="E19" s="7"/>
      <c r="F19" s="7"/>
      <c r="G19" s="7"/>
      <c r="H19" s="7"/>
      <c r="I19" s="7"/>
      <c r="J19" s="7"/>
      <c r="K19" s="7"/>
      <c r="L19" s="7"/>
      <c r="M19" s="5"/>
      <c r="N19" s="5"/>
      <c r="O19" s="5"/>
      <c r="P19" s="5"/>
    </row>
    <row r="20" spans="1:16" x14ac:dyDescent="0.25">
      <c r="A20" s="4">
        <v>7</v>
      </c>
      <c r="B20" s="5" t="str">
        <f>"HAZRUL AIMAN BIN AZMAN"</f>
        <v>HAZRUL AIMAN BIN AZMAN</v>
      </c>
      <c r="C20" s="5" t="str">
        <f>"000628060325"</f>
        <v>000628060325</v>
      </c>
      <c r="D20" s="6" t="str">
        <f t="shared" si="0"/>
        <v>ETE</v>
      </c>
      <c r="E20" s="7"/>
      <c r="F20" s="7"/>
      <c r="G20" s="7"/>
      <c r="H20" s="7"/>
      <c r="I20" s="7"/>
      <c r="J20" s="7"/>
      <c r="K20" s="7"/>
      <c r="L20" s="7"/>
      <c r="M20" s="5"/>
      <c r="N20" s="5"/>
      <c r="O20" s="5"/>
      <c r="P20" s="5"/>
    </row>
    <row r="21" spans="1:16" x14ac:dyDescent="0.25">
      <c r="A21" s="4">
        <v>8</v>
      </c>
      <c r="B21" s="5" t="str">
        <f>"IZHAM ALIF BIN SUHAIZAN"</f>
        <v>IZHAM ALIF BIN SUHAIZAN</v>
      </c>
      <c r="C21" s="5" t="str">
        <f>"000111110465"</f>
        <v>000111110465</v>
      </c>
      <c r="D21" s="6" t="str">
        <f t="shared" si="0"/>
        <v>ETE</v>
      </c>
      <c r="E21" s="7"/>
      <c r="F21" s="7"/>
      <c r="G21" s="7"/>
      <c r="H21" s="7"/>
      <c r="I21" s="7"/>
      <c r="J21" s="7"/>
      <c r="K21" s="7"/>
      <c r="L21" s="7"/>
      <c r="M21" s="5"/>
      <c r="N21" s="5"/>
      <c r="O21" s="5"/>
      <c r="P21" s="5"/>
    </row>
    <row r="22" spans="1:16" x14ac:dyDescent="0.25">
      <c r="A22" s="4">
        <v>9</v>
      </c>
      <c r="B22" s="5" t="str">
        <f>"MOHAMAD AFIQ AKMAL BIN ABD WAHIB"</f>
        <v>MOHAMAD AFIQ AKMAL BIN ABD WAHIB</v>
      </c>
      <c r="C22" s="5" t="str">
        <f>"000627030183"</f>
        <v>000627030183</v>
      </c>
      <c r="D22" s="6" t="str">
        <f t="shared" si="0"/>
        <v>ETE</v>
      </c>
      <c r="E22" s="7"/>
      <c r="F22" s="7"/>
      <c r="G22" s="7"/>
      <c r="H22" s="7"/>
      <c r="I22" s="7"/>
      <c r="J22" s="7"/>
      <c r="K22" s="7"/>
      <c r="L22" s="7"/>
      <c r="M22" s="5"/>
      <c r="N22" s="5"/>
      <c r="O22" s="5"/>
      <c r="P22" s="5"/>
    </row>
    <row r="23" spans="1:16" x14ac:dyDescent="0.25">
      <c r="A23" s="4">
        <v>10</v>
      </c>
      <c r="B23" s="5" t="str">
        <f>"MOHAMAD AMEN ASHRAFF BIN KHAIRULNIZAM"</f>
        <v>MOHAMAD AMEN ASHRAFF BIN KHAIRULNIZAM</v>
      </c>
      <c r="C23" s="5" t="str">
        <f>"000522101635"</f>
        <v>000522101635</v>
      </c>
      <c r="D23" s="6" t="str">
        <f t="shared" si="0"/>
        <v>ETE</v>
      </c>
      <c r="E23" s="7"/>
      <c r="F23" s="7"/>
      <c r="G23" s="7"/>
      <c r="H23" s="7"/>
      <c r="I23" s="7"/>
      <c r="J23" s="7"/>
      <c r="K23" s="7"/>
      <c r="L23" s="7"/>
      <c r="M23" s="5"/>
      <c r="N23" s="5"/>
      <c r="O23" s="5"/>
      <c r="P23" s="5"/>
    </row>
    <row r="24" spans="1:16" x14ac:dyDescent="0.25">
      <c r="A24" s="4">
        <v>11</v>
      </c>
      <c r="B24" s="5" t="str">
        <f>"MOHAMAD FIKRI BIN SABRE"</f>
        <v>MOHAMAD FIKRI BIN SABRE</v>
      </c>
      <c r="C24" s="5" t="str">
        <f>"000602060263"</f>
        <v>000602060263</v>
      </c>
      <c r="D24" s="6" t="str">
        <f t="shared" si="0"/>
        <v>ETE</v>
      </c>
      <c r="E24" s="7"/>
      <c r="F24" s="7"/>
      <c r="G24" s="7"/>
      <c r="H24" s="7"/>
      <c r="I24" s="7"/>
      <c r="J24" s="7"/>
      <c r="K24" s="7"/>
      <c r="L24" s="7"/>
      <c r="M24" s="5"/>
      <c r="N24" s="5"/>
      <c r="O24" s="5"/>
      <c r="P24" s="5"/>
    </row>
    <row r="25" spans="1:16" x14ac:dyDescent="0.25">
      <c r="A25" s="4">
        <v>12</v>
      </c>
      <c r="B25" s="5" t="str">
        <f>"MOHAMAD SYAIFULLAH BIN KASIM"</f>
        <v>MOHAMAD SYAIFULLAH BIN KASIM</v>
      </c>
      <c r="C25" s="5" t="str">
        <f>"000130060483"</f>
        <v>000130060483</v>
      </c>
      <c r="D25" s="6" t="str">
        <f t="shared" si="0"/>
        <v>ETE</v>
      </c>
      <c r="E25" s="7"/>
      <c r="F25" s="7"/>
      <c r="G25" s="7"/>
      <c r="H25" s="7"/>
      <c r="I25" s="7"/>
      <c r="J25" s="7"/>
      <c r="K25" s="7"/>
      <c r="L25" s="7"/>
      <c r="M25" s="5"/>
      <c r="N25" s="5"/>
      <c r="O25" s="5"/>
      <c r="P25" s="5"/>
    </row>
    <row r="26" spans="1:16" x14ac:dyDescent="0.25">
      <c r="A26" s="4">
        <v>13</v>
      </c>
      <c r="B26" s="5" t="str">
        <f>"MOHD SHAHRUL HAZIQ BIN MOHD SALAM"</f>
        <v>MOHD SHAHRUL HAZIQ BIN MOHD SALAM</v>
      </c>
      <c r="C26" s="5" t="str">
        <f>"000611020407"</f>
        <v>000611020407</v>
      </c>
      <c r="D26" s="6" t="str">
        <f t="shared" si="0"/>
        <v>ETE</v>
      </c>
      <c r="E26" s="7"/>
      <c r="F26" s="7"/>
      <c r="G26" s="7"/>
      <c r="H26" s="7"/>
      <c r="I26" s="7"/>
      <c r="J26" s="7"/>
      <c r="K26" s="7"/>
      <c r="L26" s="7"/>
      <c r="M26" s="5"/>
      <c r="N26" s="5"/>
      <c r="O26" s="5"/>
      <c r="P26" s="5"/>
    </row>
    <row r="27" spans="1:16" x14ac:dyDescent="0.25">
      <c r="A27" s="4">
        <v>14</v>
      </c>
      <c r="B27" s="5" t="str">
        <f>"MUHAMAD MUSTAQIM BIN TAJUL RUDIN"</f>
        <v>MUHAMAD MUSTAQIM BIN TAJUL RUDIN</v>
      </c>
      <c r="C27" s="5" t="str">
        <f>"000921060965"</f>
        <v>000921060965</v>
      </c>
      <c r="D27" s="6" t="str">
        <f t="shared" si="0"/>
        <v>ETE</v>
      </c>
      <c r="E27" s="7"/>
      <c r="F27" s="7"/>
      <c r="G27" s="7"/>
      <c r="H27" s="7"/>
      <c r="I27" s="7"/>
      <c r="J27" s="7"/>
      <c r="K27" s="7"/>
      <c r="L27" s="7"/>
      <c r="M27" s="5"/>
      <c r="N27" s="5"/>
      <c r="O27" s="5"/>
      <c r="P27" s="5"/>
    </row>
    <row r="28" spans="1:16" x14ac:dyDescent="0.25">
      <c r="A28" s="4">
        <v>15</v>
      </c>
      <c r="B28" s="5" t="str">
        <f>"MUHAMAD RUZAINI BIN MOHD RASLAN"</f>
        <v>MUHAMAD RUZAINI BIN MOHD RASLAN</v>
      </c>
      <c r="C28" s="5" t="str">
        <f>"001011060127"</f>
        <v>001011060127</v>
      </c>
      <c r="D28" s="6" t="str">
        <f t="shared" si="0"/>
        <v>ETE</v>
      </c>
      <c r="E28" s="7"/>
      <c r="F28" s="7"/>
      <c r="G28" s="7"/>
      <c r="H28" s="7"/>
      <c r="I28" s="7"/>
      <c r="J28" s="7"/>
      <c r="K28" s="7"/>
      <c r="L28" s="7"/>
      <c r="M28" s="5"/>
      <c r="N28" s="5"/>
      <c r="O28" s="5"/>
      <c r="P28" s="5"/>
    </row>
    <row r="29" spans="1:16" ht="15.75" x14ac:dyDescent="0.25">
      <c r="A29" s="4">
        <v>16</v>
      </c>
      <c r="B29" s="5" t="str">
        <f>"MUHAMMAD AFIQ BIN MOHD NIZAM"</f>
        <v>MUHAMMAD AFIQ BIN MOHD NIZAM</v>
      </c>
      <c r="C29" s="5" t="str">
        <f>"001204060561"</f>
        <v>001204060561</v>
      </c>
      <c r="D29" s="6" t="str">
        <f t="shared" si="0"/>
        <v>ETE</v>
      </c>
      <c r="E29" s="15" t="s">
        <v>77</v>
      </c>
      <c r="F29" s="19"/>
      <c r="G29" s="16"/>
      <c r="H29" s="16"/>
      <c r="I29" s="16"/>
      <c r="J29" s="16"/>
      <c r="K29" s="17"/>
      <c r="L29" s="16"/>
      <c r="M29" s="16"/>
      <c r="N29" s="16"/>
      <c r="O29" s="5"/>
      <c r="P29" s="5"/>
    </row>
    <row r="30" spans="1:16" ht="15.75" x14ac:dyDescent="0.25">
      <c r="A30" s="4">
        <v>17</v>
      </c>
      <c r="B30" s="5" t="str">
        <f>"MUHAMMAD AZRI BIN AZMI"</f>
        <v>MUHAMMAD AZRI BIN AZMI</v>
      </c>
      <c r="C30" s="5" t="str">
        <f>"000626140671"</f>
        <v>000626140671</v>
      </c>
      <c r="D30" s="6" t="str">
        <f t="shared" si="0"/>
        <v>ETE</v>
      </c>
      <c r="E30" s="18" t="s">
        <v>78</v>
      </c>
      <c r="F30" s="18"/>
      <c r="G30" s="18"/>
      <c r="H30" s="18"/>
      <c r="I30" s="18"/>
      <c r="J30" s="18"/>
      <c r="K30" s="17"/>
      <c r="L30" s="16"/>
      <c r="M30" s="16"/>
      <c r="N30" s="16"/>
      <c r="O30" s="5"/>
      <c r="P30" s="5"/>
    </row>
    <row r="31" spans="1:16" ht="15.75" x14ac:dyDescent="0.25">
      <c r="A31" s="4">
        <v>18</v>
      </c>
      <c r="B31" s="5" t="str">
        <f>"MUHAMMAD BUNYAMIN BIN MOHAMAD"</f>
        <v>MUHAMMAD BUNYAMIN BIN MOHAMAD</v>
      </c>
      <c r="C31" s="5" t="str">
        <f>"000915060803"</f>
        <v>000915060803</v>
      </c>
      <c r="D31" s="6" t="str">
        <f t="shared" si="0"/>
        <v>ETE</v>
      </c>
      <c r="E31" s="18" t="s">
        <v>71</v>
      </c>
      <c r="F31" s="18"/>
      <c r="G31" s="18"/>
      <c r="H31" s="18"/>
      <c r="I31" s="18"/>
      <c r="J31" s="18"/>
      <c r="K31" s="17"/>
      <c r="L31" s="16"/>
      <c r="M31" s="16"/>
      <c r="N31" s="16"/>
      <c r="O31" s="5"/>
      <c r="P31" s="5"/>
    </row>
    <row r="32" spans="1:16" ht="15.75" x14ac:dyDescent="0.25">
      <c r="A32" s="4">
        <v>19</v>
      </c>
      <c r="B32" s="5" t="str">
        <f>"MUHAMMAD HAFIZ BIN MOHD RUSLIM"</f>
        <v>MUHAMMAD HAFIZ BIN MOHD RUSLIM</v>
      </c>
      <c r="C32" s="5" t="str">
        <f>"001107110037"</f>
        <v>001107110037</v>
      </c>
      <c r="D32" s="6" t="str">
        <f t="shared" si="0"/>
        <v>ETE</v>
      </c>
      <c r="E32" s="18" t="s">
        <v>72</v>
      </c>
      <c r="F32" s="18"/>
      <c r="G32" s="18"/>
      <c r="H32" s="18"/>
      <c r="I32" s="18"/>
      <c r="J32" s="18"/>
      <c r="K32" s="17"/>
      <c r="L32" s="16"/>
      <c r="M32" s="16"/>
      <c r="N32" s="16"/>
      <c r="O32" s="5"/>
      <c r="P32" s="5"/>
    </row>
    <row r="33" spans="1:16" ht="15.75" x14ac:dyDescent="0.25">
      <c r="A33" s="4">
        <v>20</v>
      </c>
      <c r="B33" s="5" t="str">
        <f>"MUHAMMAD IRZA DANIAL BIN SAUFI"</f>
        <v>MUHAMMAD IRZA DANIAL BIN SAUFI</v>
      </c>
      <c r="C33" s="5" t="str">
        <f>"001124060545"</f>
        <v>001124060545</v>
      </c>
      <c r="D33" s="6" t="str">
        <f t="shared" si="0"/>
        <v>ETE</v>
      </c>
      <c r="E33" s="18" t="s">
        <v>73</v>
      </c>
      <c r="F33" s="18"/>
      <c r="G33" s="18"/>
      <c r="H33" s="18"/>
      <c r="I33" s="18"/>
      <c r="J33" s="18"/>
      <c r="K33" s="17"/>
      <c r="L33" s="16"/>
      <c r="M33" s="16"/>
      <c r="N33" s="16"/>
      <c r="O33" s="5"/>
      <c r="P33" s="5"/>
    </row>
    <row r="34" spans="1:16" x14ac:dyDescent="0.25">
      <c r="A34" s="8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</row>
    <row r="36" spans="1:16" x14ac:dyDescent="0.25">
      <c r="A36" s="10"/>
      <c r="B36" s="10" t="s">
        <v>28</v>
      </c>
    </row>
    <row r="37" spans="1:16" x14ac:dyDescent="0.25">
      <c r="A37" s="10"/>
      <c r="B37" s="10" t="s">
        <v>29</v>
      </c>
    </row>
    <row r="38" spans="1:16" x14ac:dyDescent="0.25">
      <c r="A38" s="10"/>
    </row>
    <row r="40" spans="1:16" x14ac:dyDescent="0.25">
      <c r="A40" s="29" t="s">
        <v>30</v>
      </c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</row>
  </sheetData>
  <mergeCells count="21">
    <mergeCell ref="K12:L12"/>
    <mergeCell ref="M12:N12"/>
    <mergeCell ref="O12:P12"/>
    <mergeCell ref="A40:P40"/>
    <mergeCell ref="A9:C9"/>
    <mergeCell ref="F9:L9"/>
    <mergeCell ref="A11:A13"/>
    <mergeCell ref="B11:B13"/>
    <mergeCell ref="C11:C13"/>
    <mergeCell ref="D11:D13"/>
    <mergeCell ref="E11:P11"/>
    <mergeCell ref="E12:F12"/>
    <mergeCell ref="G12:H12"/>
    <mergeCell ref="I12:J12"/>
    <mergeCell ref="A7:C7"/>
    <mergeCell ref="F7:L7"/>
    <mergeCell ref="A1:P1"/>
    <mergeCell ref="A2:P2"/>
    <mergeCell ref="A3:P3"/>
    <mergeCell ref="A4:P4"/>
    <mergeCell ref="A5:P5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0"/>
  <sheetViews>
    <sheetView topLeftCell="A10" workbookViewId="0">
      <selection activeCell="L15" sqref="L15"/>
    </sheetView>
  </sheetViews>
  <sheetFormatPr defaultRowHeight="15" x14ac:dyDescent="0.25"/>
  <cols>
    <col min="1" max="1" width="5.28515625" customWidth="1"/>
    <col min="2" max="2" width="41.140625" customWidth="1"/>
    <col min="3" max="3" width="14.28515625" customWidth="1"/>
    <col min="4" max="4" width="11.42578125" customWidth="1"/>
  </cols>
  <sheetData>
    <row r="1" spans="1:16" ht="15.75" x14ac:dyDescent="0.25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</row>
    <row r="2" spans="1:16" ht="15.75" x14ac:dyDescent="0.25">
      <c r="A2" s="30" t="s">
        <v>1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</row>
    <row r="3" spans="1:16" ht="15.75" x14ac:dyDescent="0.25">
      <c r="A3" s="30" t="s">
        <v>2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</row>
    <row r="4" spans="1:16" ht="15.75" x14ac:dyDescent="0.25">
      <c r="A4" s="31" t="s">
        <v>3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</row>
    <row r="5" spans="1:16" ht="15.75" x14ac:dyDescent="0.25">
      <c r="A5" s="31" t="s">
        <v>4</v>
      </c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</row>
    <row r="6" spans="1:16" ht="15.75" x14ac:dyDescent="0.25">
      <c r="A6" s="1" t="s">
        <v>5</v>
      </c>
    </row>
    <row r="7" spans="1:16" x14ac:dyDescent="0.25">
      <c r="A7" s="27" t="s">
        <v>6</v>
      </c>
      <c r="B7" s="27"/>
      <c r="C7" s="27"/>
      <c r="F7" s="28" t="s">
        <v>7</v>
      </c>
      <c r="G7" s="28"/>
      <c r="H7" s="28"/>
      <c r="I7" s="28"/>
      <c r="J7" s="28"/>
      <c r="K7" s="28"/>
      <c r="L7" s="28"/>
    </row>
    <row r="8" spans="1:16" x14ac:dyDescent="0.25">
      <c r="A8" s="2" t="s">
        <v>8</v>
      </c>
    </row>
    <row r="9" spans="1:16" x14ac:dyDescent="0.25">
      <c r="A9" s="27" t="s">
        <v>33</v>
      </c>
      <c r="B9" s="27"/>
      <c r="C9" s="27"/>
      <c r="F9" s="28" t="s">
        <v>10</v>
      </c>
      <c r="G9" s="28"/>
      <c r="H9" s="28"/>
      <c r="I9" s="28"/>
      <c r="J9" s="28"/>
      <c r="K9" s="28"/>
      <c r="L9" s="28"/>
    </row>
    <row r="11" spans="1:16" ht="29.25" customHeight="1" x14ac:dyDescent="0.25">
      <c r="A11" s="35" t="s">
        <v>11</v>
      </c>
      <c r="B11" s="35" t="s">
        <v>12</v>
      </c>
      <c r="C11" s="35" t="s">
        <v>13</v>
      </c>
      <c r="D11" s="35" t="s">
        <v>14</v>
      </c>
      <c r="E11" s="38" t="s">
        <v>15</v>
      </c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</row>
    <row r="12" spans="1:16" ht="15" customHeight="1" x14ac:dyDescent="0.25">
      <c r="A12" s="36"/>
      <c r="B12" s="36"/>
      <c r="C12" s="36"/>
      <c r="D12" s="36"/>
      <c r="E12" s="32" t="s">
        <v>16</v>
      </c>
      <c r="F12" s="32"/>
      <c r="G12" s="32" t="s">
        <v>17</v>
      </c>
      <c r="H12" s="32"/>
      <c r="I12" s="32" t="s">
        <v>18</v>
      </c>
      <c r="J12" s="32"/>
      <c r="K12" s="32" t="s">
        <v>19</v>
      </c>
      <c r="L12" s="32"/>
      <c r="M12" s="33"/>
      <c r="N12" s="34"/>
      <c r="O12" s="33"/>
      <c r="P12" s="34"/>
    </row>
    <row r="13" spans="1:16" ht="15.75" customHeight="1" x14ac:dyDescent="0.25">
      <c r="A13" s="37"/>
      <c r="B13" s="37"/>
      <c r="C13" s="37"/>
      <c r="D13" s="37"/>
      <c r="E13" s="3" t="s">
        <v>20</v>
      </c>
      <c r="F13" s="3" t="s">
        <v>21</v>
      </c>
      <c r="G13" s="3" t="s">
        <v>22</v>
      </c>
      <c r="H13" s="3" t="s">
        <v>23</v>
      </c>
      <c r="I13" s="3" t="s">
        <v>24</v>
      </c>
      <c r="J13" s="3" t="s">
        <v>25</v>
      </c>
      <c r="K13" s="3" t="s">
        <v>26</v>
      </c>
      <c r="L13" s="3" t="s">
        <v>27</v>
      </c>
      <c r="M13" s="3"/>
      <c r="N13" s="3"/>
      <c r="O13" s="3"/>
      <c r="P13" s="3"/>
    </row>
    <row r="14" spans="1:16" x14ac:dyDescent="0.25">
      <c r="A14" s="4">
        <v>1</v>
      </c>
      <c r="B14" s="5" t="str">
        <f>"AHMAD ARIF BIN AHMAD RADZI"</f>
        <v>AHMAD ARIF BIN AHMAD RADZI</v>
      </c>
      <c r="C14" s="5" t="str">
        <f>"000919060341"</f>
        <v>000919060341</v>
      </c>
      <c r="D14" s="6" t="str">
        <f t="shared" ref="D14:D33" si="0">"ETE"</f>
        <v>ETE</v>
      </c>
      <c r="E14" s="7"/>
      <c r="F14" s="7"/>
      <c r="G14" s="7"/>
      <c r="H14" s="7"/>
      <c r="I14" s="7"/>
      <c r="J14" s="22"/>
      <c r="K14" s="7"/>
      <c r="L14" s="7"/>
      <c r="M14" s="5"/>
      <c r="N14" s="5"/>
      <c r="O14" s="5"/>
      <c r="P14" s="5"/>
    </row>
    <row r="15" spans="1:16" x14ac:dyDescent="0.25">
      <c r="A15" s="4">
        <v>2</v>
      </c>
      <c r="B15" s="5" t="str">
        <f>"AIZUL ANWAR BIN ABDULLAH SIDEK"</f>
        <v>AIZUL ANWAR BIN ABDULLAH SIDEK</v>
      </c>
      <c r="C15" s="5" t="str">
        <f>"000930060369"</f>
        <v>000930060369</v>
      </c>
      <c r="D15" s="6" t="str">
        <f t="shared" si="0"/>
        <v>ETE</v>
      </c>
      <c r="E15" s="7"/>
      <c r="F15" s="7"/>
      <c r="G15" s="7"/>
      <c r="H15" s="7"/>
      <c r="I15" s="7"/>
      <c r="J15" s="20"/>
      <c r="K15" s="7"/>
      <c r="L15" s="7"/>
      <c r="M15" s="5"/>
      <c r="N15" s="5"/>
      <c r="O15" s="5"/>
      <c r="P15" s="5"/>
    </row>
    <row r="16" spans="1:16" x14ac:dyDescent="0.25">
      <c r="A16" s="4">
        <v>3</v>
      </c>
      <c r="B16" s="5" t="str">
        <f>"ARIF AKMAL BIN ADIEF"</f>
        <v>ARIF AKMAL BIN ADIEF</v>
      </c>
      <c r="C16" s="5" t="str">
        <f>"001201100687"</f>
        <v>001201100687</v>
      </c>
      <c r="D16" s="6" t="str">
        <f t="shared" si="0"/>
        <v>ETE</v>
      </c>
      <c r="E16" s="7"/>
      <c r="F16" s="7"/>
      <c r="G16" s="7"/>
      <c r="H16" s="7"/>
      <c r="I16" s="7"/>
      <c r="J16" s="20"/>
      <c r="K16" s="7"/>
      <c r="L16" s="7"/>
      <c r="M16" s="5"/>
      <c r="N16" s="5"/>
      <c r="O16" s="5"/>
      <c r="P16" s="5"/>
    </row>
    <row r="17" spans="1:16" x14ac:dyDescent="0.25">
      <c r="A17" s="4">
        <v>4</v>
      </c>
      <c r="B17" s="5" t="str">
        <f>"AZLIN BINTI RUHAINI"</f>
        <v>AZLIN BINTI RUHAINI</v>
      </c>
      <c r="C17" s="5" t="str">
        <f>"000302060026"</f>
        <v>000302060026</v>
      </c>
      <c r="D17" s="6" t="str">
        <f t="shared" si="0"/>
        <v>ETE</v>
      </c>
      <c r="E17" s="7"/>
      <c r="F17" s="7"/>
      <c r="G17" s="7"/>
      <c r="H17" s="7"/>
      <c r="I17" s="7"/>
      <c r="J17" s="20"/>
      <c r="K17" s="7"/>
      <c r="L17" s="7"/>
      <c r="M17" s="5"/>
      <c r="N17" s="5"/>
      <c r="O17" s="5"/>
      <c r="P17" s="5"/>
    </row>
    <row r="18" spans="1:16" x14ac:dyDescent="0.25">
      <c r="A18" s="4">
        <v>5</v>
      </c>
      <c r="B18" s="5" t="str">
        <f>"AZWAN BIN AHMAT SAHAIMI"</f>
        <v>AZWAN BIN AHMAT SAHAIMI</v>
      </c>
      <c r="C18" s="5" t="str">
        <f>"001018030633"</f>
        <v>001018030633</v>
      </c>
      <c r="D18" s="6" t="str">
        <f t="shared" si="0"/>
        <v>ETE</v>
      </c>
      <c r="E18" s="7"/>
      <c r="F18" s="7"/>
      <c r="G18" s="7"/>
      <c r="H18" s="7"/>
      <c r="I18" s="7"/>
      <c r="J18" s="20"/>
      <c r="K18" s="7"/>
      <c r="L18" s="7"/>
      <c r="M18" s="5"/>
      <c r="N18" s="5"/>
      <c r="O18" s="5"/>
      <c r="P18" s="5"/>
    </row>
    <row r="19" spans="1:16" x14ac:dyDescent="0.25">
      <c r="A19" s="4">
        <v>6</v>
      </c>
      <c r="B19" s="5" t="str">
        <f>"GARIYAH BINTI KASMAN"</f>
        <v>GARIYAH BINTI KASMAN</v>
      </c>
      <c r="C19" s="5" t="str">
        <f>"000219140500"</f>
        <v>000219140500</v>
      </c>
      <c r="D19" s="6" t="str">
        <f t="shared" si="0"/>
        <v>ETE</v>
      </c>
      <c r="E19" s="7"/>
      <c r="F19" s="7"/>
      <c r="G19" s="7"/>
      <c r="H19" s="7"/>
      <c r="I19" s="7"/>
      <c r="J19" s="20"/>
      <c r="K19" s="7"/>
      <c r="L19" s="7"/>
      <c r="M19" s="5"/>
      <c r="N19" s="5"/>
      <c r="O19" s="5"/>
      <c r="P19" s="5"/>
    </row>
    <row r="20" spans="1:16" x14ac:dyDescent="0.25">
      <c r="A20" s="4">
        <v>7</v>
      </c>
      <c r="B20" s="5" t="str">
        <f>"HAZRUL AIMAN BIN AZMAN"</f>
        <v>HAZRUL AIMAN BIN AZMAN</v>
      </c>
      <c r="C20" s="5" t="str">
        <f>"000628060325"</f>
        <v>000628060325</v>
      </c>
      <c r="D20" s="6" t="str">
        <f t="shared" si="0"/>
        <v>ETE</v>
      </c>
      <c r="E20" s="7"/>
      <c r="F20" s="7"/>
      <c r="G20" s="7"/>
      <c r="H20" s="7"/>
      <c r="I20" s="7"/>
      <c r="J20" s="20"/>
      <c r="K20" s="7"/>
      <c r="L20" s="7"/>
      <c r="M20" s="5"/>
      <c r="N20" s="5"/>
      <c r="O20" s="5"/>
      <c r="P20" s="5"/>
    </row>
    <row r="21" spans="1:16" x14ac:dyDescent="0.25">
      <c r="A21" s="4">
        <v>8</v>
      </c>
      <c r="B21" s="5" t="str">
        <f>"IZHAM ALIF BIN SUHAIZAN"</f>
        <v>IZHAM ALIF BIN SUHAIZAN</v>
      </c>
      <c r="C21" s="5" t="str">
        <f>"000111110465"</f>
        <v>000111110465</v>
      </c>
      <c r="D21" s="6" t="str">
        <f t="shared" si="0"/>
        <v>ETE</v>
      </c>
      <c r="E21" s="7"/>
      <c r="F21" s="7"/>
      <c r="G21" s="7"/>
      <c r="H21" s="7"/>
      <c r="I21" s="7"/>
      <c r="J21" s="20"/>
      <c r="K21" s="7"/>
      <c r="L21" s="7"/>
      <c r="M21" s="5"/>
      <c r="N21" s="5"/>
      <c r="O21" s="5"/>
      <c r="P21" s="5"/>
    </row>
    <row r="22" spans="1:16" x14ac:dyDescent="0.25">
      <c r="A22" s="4">
        <v>9</v>
      </c>
      <c r="B22" s="5" t="str">
        <f>"MOHAMAD AFIQ AKMAL BIN ABD WAHIB"</f>
        <v>MOHAMAD AFIQ AKMAL BIN ABD WAHIB</v>
      </c>
      <c r="C22" s="5" t="str">
        <f>"000627030183"</f>
        <v>000627030183</v>
      </c>
      <c r="D22" s="6" t="str">
        <f t="shared" si="0"/>
        <v>ETE</v>
      </c>
      <c r="E22" s="7"/>
      <c r="F22" s="7"/>
      <c r="G22" s="7"/>
      <c r="H22" s="7"/>
      <c r="I22" s="7"/>
      <c r="J22" s="20"/>
      <c r="K22" s="7"/>
      <c r="L22" s="7"/>
      <c r="M22" s="5"/>
      <c r="N22" s="5"/>
      <c r="O22" s="5"/>
      <c r="P22" s="5"/>
    </row>
    <row r="23" spans="1:16" x14ac:dyDescent="0.25">
      <c r="A23" s="4">
        <v>10</v>
      </c>
      <c r="B23" s="5" t="str">
        <f>"MOHAMAD AMEN ASHRAFF BIN KHAIRULNIZAM"</f>
        <v>MOHAMAD AMEN ASHRAFF BIN KHAIRULNIZAM</v>
      </c>
      <c r="C23" s="5" t="str">
        <f>"000522101635"</f>
        <v>000522101635</v>
      </c>
      <c r="D23" s="6" t="str">
        <f t="shared" si="0"/>
        <v>ETE</v>
      </c>
      <c r="E23" s="7"/>
      <c r="F23" s="7"/>
      <c r="G23" s="7"/>
      <c r="H23" s="7"/>
      <c r="I23" s="7"/>
      <c r="J23" s="20"/>
      <c r="K23" s="7"/>
      <c r="L23" s="7"/>
      <c r="M23" s="5"/>
      <c r="N23" s="5"/>
      <c r="O23" s="5"/>
      <c r="P23" s="5"/>
    </row>
    <row r="24" spans="1:16" x14ac:dyDescent="0.25">
      <c r="A24" s="4">
        <v>11</v>
      </c>
      <c r="B24" s="5" t="str">
        <f>"MOHAMAD FIKRI BIN SABRE"</f>
        <v>MOHAMAD FIKRI BIN SABRE</v>
      </c>
      <c r="C24" s="5" t="str">
        <f>"000602060263"</f>
        <v>000602060263</v>
      </c>
      <c r="D24" s="6" t="str">
        <f t="shared" si="0"/>
        <v>ETE</v>
      </c>
      <c r="E24" s="7"/>
      <c r="F24" s="7"/>
      <c r="G24" s="7"/>
      <c r="H24" s="7"/>
      <c r="I24" s="7"/>
      <c r="J24" s="20"/>
      <c r="K24" s="7"/>
      <c r="L24" s="7"/>
      <c r="M24" s="5"/>
      <c r="N24" s="5"/>
      <c r="O24" s="5"/>
      <c r="P24" s="5"/>
    </row>
    <row r="25" spans="1:16" x14ac:dyDescent="0.25">
      <c r="A25" s="4">
        <v>12</v>
      </c>
      <c r="B25" s="5" t="str">
        <f>"MOHAMAD SYAIFULLAH BIN KASIM"</f>
        <v>MOHAMAD SYAIFULLAH BIN KASIM</v>
      </c>
      <c r="C25" s="5" t="str">
        <f>"000130060483"</f>
        <v>000130060483</v>
      </c>
      <c r="D25" s="6" t="str">
        <f t="shared" si="0"/>
        <v>ETE</v>
      </c>
      <c r="E25" s="7"/>
      <c r="F25" s="7"/>
      <c r="G25" s="7"/>
      <c r="H25" s="7"/>
      <c r="I25" s="7"/>
      <c r="J25" s="20"/>
      <c r="K25" s="7"/>
      <c r="L25" s="7"/>
      <c r="M25" s="5"/>
      <c r="N25" s="5"/>
      <c r="O25" s="5"/>
      <c r="P25" s="5"/>
    </row>
    <row r="26" spans="1:16" x14ac:dyDescent="0.25">
      <c r="A26" s="4">
        <v>13</v>
      </c>
      <c r="B26" s="5" t="str">
        <f>"MOHD SHAHRUL HAZIQ BIN MOHD SALAM"</f>
        <v>MOHD SHAHRUL HAZIQ BIN MOHD SALAM</v>
      </c>
      <c r="C26" s="5" t="str">
        <f>"000611020407"</f>
        <v>000611020407</v>
      </c>
      <c r="D26" s="6" t="str">
        <f t="shared" si="0"/>
        <v>ETE</v>
      </c>
      <c r="E26" s="7"/>
      <c r="F26" s="7"/>
      <c r="G26" s="7"/>
      <c r="H26" s="7"/>
      <c r="I26" s="7"/>
      <c r="J26" s="20"/>
      <c r="K26" s="7"/>
      <c r="L26" s="7"/>
      <c r="M26" s="5"/>
      <c r="N26" s="5"/>
      <c r="O26" s="5"/>
      <c r="P26" s="5"/>
    </row>
    <row r="27" spans="1:16" x14ac:dyDescent="0.25">
      <c r="A27" s="4">
        <v>14</v>
      </c>
      <c r="B27" s="5" t="str">
        <f>"MUHAMAD MUSTAQIM BIN TAJUL RUDIN"</f>
        <v>MUHAMAD MUSTAQIM BIN TAJUL RUDIN</v>
      </c>
      <c r="C27" s="5" t="str">
        <f>"000921060965"</f>
        <v>000921060965</v>
      </c>
      <c r="D27" s="6" t="str">
        <f t="shared" si="0"/>
        <v>ETE</v>
      </c>
      <c r="E27" s="7"/>
      <c r="F27" s="7"/>
      <c r="G27" s="7"/>
      <c r="H27" s="7"/>
      <c r="I27" s="7"/>
      <c r="J27" s="20"/>
      <c r="K27" s="7"/>
      <c r="L27" s="7"/>
      <c r="M27" s="5"/>
      <c r="N27" s="5"/>
      <c r="O27" s="5"/>
      <c r="P27" s="5"/>
    </row>
    <row r="28" spans="1:16" x14ac:dyDescent="0.25">
      <c r="A28" s="4">
        <v>15</v>
      </c>
      <c r="B28" s="5" t="str">
        <f>"MUHAMAD RUZAINI BIN MOHD RASLAN"</f>
        <v>MUHAMAD RUZAINI BIN MOHD RASLAN</v>
      </c>
      <c r="C28" s="5" t="str">
        <f>"001011060127"</f>
        <v>001011060127</v>
      </c>
      <c r="D28" s="6" t="str">
        <f t="shared" si="0"/>
        <v>ETE</v>
      </c>
      <c r="E28" s="7"/>
      <c r="F28" s="7"/>
      <c r="G28" s="7"/>
      <c r="H28" s="7"/>
      <c r="I28" s="7"/>
      <c r="J28" s="20"/>
      <c r="K28" s="7"/>
      <c r="L28" s="7"/>
      <c r="M28" s="5"/>
      <c r="N28" s="5"/>
      <c r="O28" s="5"/>
      <c r="P28" s="5"/>
    </row>
    <row r="29" spans="1:16" x14ac:dyDescent="0.25">
      <c r="A29" s="4">
        <v>16</v>
      </c>
      <c r="B29" s="5" t="str">
        <f>"MUHAMMAD AFIQ BIN MOHD NIZAM"</f>
        <v>MUHAMMAD AFIQ BIN MOHD NIZAM</v>
      </c>
      <c r="C29" s="5" t="str">
        <f>"001204060561"</f>
        <v>001204060561</v>
      </c>
      <c r="D29" s="6" t="str">
        <f t="shared" si="0"/>
        <v>ETE</v>
      </c>
      <c r="E29" s="7"/>
      <c r="F29" s="7"/>
      <c r="G29" s="7"/>
      <c r="H29" s="7"/>
      <c r="I29" s="7"/>
      <c r="J29" s="20"/>
      <c r="K29" s="7"/>
      <c r="L29" s="7"/>
      <c r="M29" s="5"/>
      <c r="N29" s="5"/>
      <c r="O29" s="5"/>
      <c r="P29" s="5"/>
    </row>
    <row r="30" spans="1:16" x14ac:dyDescent="0.25">
      <c r="A30" s="4">
        <v>17</v>
      </c>
      <c r="B30" s="5" t="str">
        <f>"MUHAMMAD AZRI BIN AZMI"</f>
        <v>MUHAMMAD AZRI BIN AZMI</v>
      </c>
      <c r="C30" s="5" t="str">
        <f>"000626140671"</f>
        <v>000626140671</v>
      </c>
      <c r="D30" s="6" t="str">
        <f t="shared" si="0"/>
        <v>ETE</v>
      </c>
      <c r="E30" s="7"/>
      <c r="F30" s="7"/>
      <c r="G30" s="7"/>
      <c r="H30" s="7"/>
      <c r="I30" s="7"/>
      <c r="J30" s="20"/>
      <c r="K30" s="7"/>
      <c r="L30" s="7"/>
      <c r="M30" s="5"/>
      <c r="N30" s="5"/>
      <c r="O30" s="5"/>
      <c r="P30" s="5"/>
    </row>
    <row r="31" spans="1:16" x14ac:dyDescent="0.25">
      <c r="A31" s="4">
        <v>18</v>
      </c>
      <c r="B31" s="5" t="str">
        <f>"MUHAMMAD BUNYAMIN BIN MOHAMAD"</f>
        <v>MUHAMMAD BUNYAMIN BIN MOHAMAD</v>
      </c>
      <c r="C31" s="5" t="str">
        <f>"000915060803"</f>
        <v>000915060803</v>
      </c>
      <c r="D31" s="6" t="str">
        <f t="shared" si="0"/>
        <v>ETE</v>
      </c>
      <c r="E31" s="7"/>
      <c r="F31" s="7"/>
      <c r="G31" s="7"/>
      <c r="H31" s="7"/>
      <c r="I31" s="7"/>
      <c r="J31" s="20"/>
      <c r="K31" s="7"/>
      <c r="L31" s="7"/>
      <c r="M31" s="5"/>
      <c r="N31" s="5"/>
      <c r="O31" s="5"/>
      <c r="P31" s="5"/>
    </row>
    <row r="32" spans="1:16" x14ac:dyDescent="0.25">
      <c r="A32" s="4">
        <v>19</v>
      </c>
      <c r="B32" s="5" t="str">
        <f>"MUHAMMAD HAFIZ BIN MOHD RUSLIM"</f>
        <v>MUHAMMAD HAFIZ BIN MOHD RUSLIM</v>
      </c>
      <c r="C32" s="5" t="str">
        <f>"001107110037"</f>
        <v>001107110037</v>
      </c>
      <c r="D32" s="6" t="str">
        <f t="shared" si="0"/>
        <v>ETE</v>
      </c>
      <c r="E32" s="7"/>
      <c r="F32" s="7"/>
      <c r="G32" s="7"/>
      <c r="H32" s="7"/>
      <c r="I32" s="7"/>
      <c r="J32" s="20"/>
      <c r="K32" s="7"/>
      <c r="L32" s="7"/>
      <c r="M32" s="5"/>
      <c r="N32" s="5"/>
      <c r="O32" s="5"/>
      <c r="P32" s="5"/>
    </row>
    <row r="33" spans="1:16" x14ac:dyDescent="0.25">
      <c r="A33" s="4">
        <v>20</v>
      </c>
      <c r="B33" s="5" t="str">
        <f>"MUHAMMAD IRZA DANIAL BIN SAUFI"</f>
        <v>MUHAMMAD IRZA DANIAL BIN SAUFI</v>
      </c>
      <c r="C33" s="5" t="str">
        <f>"001124060545"</f>
        <v>001124060545</v>
      </c>
      <c r="D33" s="6" t="str">
        <f t="shared" si="0"/>
        <v>ETE</v>
      </c>
      <c r="E33" s="7"/>
      <c r="F33" s="7"/>
      <c r="G33" s="7"/>
      <c r="H33" s="7"/>
      <c r="I33" s="7"/>
      <c r="J33" s="20"/>
      <c r="K33" s="7"/>
      <c r="L33" s="7"/>
      <c r="M33" s="5"/>
      <c r="N33" s="5"/>
      <c r="O33" s="5"/>
      <c r="P33" s="5"/>
    </row>
    <row r="34" spans="1:16" x14ac:dyDescent="0.25">
      <c r="A34" s="8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</row>
    <row r="36" spans="1:16" x14ac:dyDescent="0.25">
      <c r="A36" s="10"/>
      <c r="B36" s="10" t="s">
        <v>28</v>
      </c>
    </row>
    <row r="37" spans="1:16" x14ac:dyDescent="0.25">
      <c r="A37" s="10"/>
      <c r="B37" s="10" t="s">
        <v>29</v>
      </c>
    </row>
    <row r="38" spans="1:16" x14ac:dyDescent="0.25">
      <c r="A38" s="10"/>
    </row>
    <row r="40" spans="1:16" x14ac:dyDescent="0.25">
      <c r="A40" s="29" t="s">
        <v>30</v>
      </c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</row>
    <row r="41" spans="1:16" ht="15.75" x14ac:dyDescent="0.25">
      <c r="A41" s="29" t="s">
        <v>31</v>
      </c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</row>
    <row r="42" spans="1:16" ht="15.75" x14ac:dyDescent="0.25">
      <c r="A42" s="30" t="s">
        <v>1</v>
      </c>
      <c r="B42" s="30"/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</row>
    <row r="43" spans="1:16" ht="15.75" x14ac:dyDescent="0.25">
      <c r="A43" s="30" t="s">
        <v>2</v>
      </c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</row>
    <row r="44" spans="1:16" ht="15.75" x14ac:dyDescent="0.25">
      <c r="A44" s="31" t="s">
        <v>3</v>
      </c>
      <c r="B44" s="31"/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</row>
    <row r="45" spans="1:16" ht="15.75" x14ac:dyDescent="0.25">
      <c r="A45" s="31" t="s">
        <v>4</v>
      </c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</row>
    <row r="46" spans="1:16" ht="15.75" x14ac:dyDescent="0.25">
      <c r="A46" s="1" t="s">
        <v>5</v>
      </c>
    </row>
    <row r="47" spans="1:16" x14ac:dyDescent="0.25">
      <c r="A47" s="27" t="s">
        <v>6</v>
      </c>
      <c r="B47" s="27"/>
      <c r="C47" s="27"/>
      <c r="F47" s="28" t="s">
        <v>7</v>
      </c>
      <c r="G47" s="28"/>
      <c r="H47" s="28"/>
      <c r="I47" s="28"/>
      <c r="J47" s="28"/>
      <c r="K47" s="28"/>
      <c r="L47" s="28"/>
    </row>
    <row r="48" spans="1:16" x14ac:dyDescent="0.25">
      <c r="A48" s="2" t="s">
        <v>8</v>
      </c>
    </row>
    <row r="49" spans="1:16" x14ac:dyDescent="0.25">
      <c r="A49" s="27" t="s">
        <v>34</v>
      </c>
      <c r="B49" s="27"/>
      <c r="C49" s="27"/>
      <c r="F49" s="28" t="s">
        <v>10</v>
      </c>
      <c r="G49" s="28"/>
      <c r="H49" s="28"/>
      <c r="I49" s="28"/>
      <c r="J49" s="28"/>
      <c r="K49" s="28"/>
      <c r="L49" s="28"/>
    </row>
    <row r="51" spans="1:16" ht="30.75" customHeight="1" x14ac:dyDescent="0.25">
      <c r="A51" s="35" t="s">
        <v>11</v>
      </c>
      <c r="B51" s="35" t="s">
        <v>12</v>
      </c>
      <c r="C51" s="35" t="s">
        <v>13</v>
      </c>
      <c r="D51" s="35" t="s">
        <v>14</v>
      </c>
      <c r="E51" s="38" t="s">
        <v>15</v>
      </c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</row>
    <row r="52" spans="1:16" ht="15" customHeight="1" x14ac:dyDescent="0.25">
      <c r="A52" s="36"/>
      <c r="B52" s="36"/>
      <c r="C52" s="36"/>
      <c r="D52" s="36"/>
      <c r="E52" s="32" t="s">
        <v>16</v>
      </c>
      <c r="F52" s="32"/>
      <c r="G52" s="32" t="s">
        <v>17</v>
      </c>
      <c r="H52" s="32"/>
      <c r="I52" s="32" t="s">
        <v>18</v>
      </c>
      <c r="J52" s="32"/>
      <c r="K52" s="32" t="s">
        <v>19</v>
      </c>
      <c r="L52" s="32"/>
      <c r="M52" s="3"/>
      <c r="N52" s="3"/>
      <c r="O52" s="3"/>
      <c r="P52" s="3"/>
    </row>
    <row r="53" spans="1:16" x14ac:dyDescent="0.25">
      <c r="A53" s="37"/>
      <c r="B53" s="37"/>
      <c r="C53" s="37"/>
      <c r="D53" s="37"/>
      <c r="E53" s="3" t="s">
        <v>20</v>
      </c>
      <c r="F53" s="3" t="s">
        <v>21</v>
      </c>
      <c r="G53" s="3" t="s">
        <v>22</v>
      </c>
      <c r="H53" s="3" t="s">
        <v>23</v>
      </c>
      <c r="I53" s="3" t="s">
        <v>24</v>
      </c>
      <c r="J53" s="3" t="s">
        <v>25</v>
      </c>
      <c r="K53" s="3" t="s">
        <v>26</v>
      </c>
      <c r="L53" s="3" t="s">
        <v>27</v>
      </c>
      <c r="M53" s="3"/>
      <c r="N53" s="3"/>
      <c r="O53" s="3"/>
      <c r="P53" s="3"/>
    </row>
    <row r="54" spans="1:16" x14ac:dyDescent="0.25">
      <c r="A54" s="4">
        <v>21</v>
      </c>
      <c r="B54" s="5" t="str">
        <f>"MUHAMMAD NAZREEN BIN HASHIM"</f>
        <v>MUHAMMAD NAZREEN BIN HASHIM</v>
      </c>
      <c r="C54" s="6" t="str">
        <f>"000619060091"</f>
        <v>000619060091</v>
      </c>
      <c r="D54" s="6" t="str">
        <f t="shared" ref="D54:D63" si="1">"ETE"</f>
        <v>ETE</v>
      </c>
      <c r="E54" s="7"/>
      <c r="F54" s="7"/>
      <c r="G54" s="7"/>
      <c r="H54" s="7"/>
      <c r="I54" s="7"/>
      <c r="J54" s="20"/>
      <c r="K54" s="7"/>
      <c r="L54" s="7"/>
      <c r="M54" s="5"/>
      <c r="N54" s="5"/>
      <c r="O54" s="5"/>
      <c r="P54" s="5"/>
    </row>
    <row r="55" spans="1:16" x14ac:dyDescent="0.25">
      <c r="A55" s="4">
        <v>22</v>
      </c>
      <c r="B55" s="5" t="str">
        <f>"MUHAMMAD RAFIUDDIN SOLLEH BIN ARIS FAZILAH@ISMAIL"</f>
        <v>MUHAMMAD RAFIUDDIN SOLLEH BIN ARIS FAZILAH@ISMAIL</v>
      </c>
      <c r="C55" s="6" t="str">
        <f>"001107060869"</f>
        <v>001107060869</v>
      </c>
      <c r="D55" s="6" t="str">
        <f t="shared" si="1"/>
        <v>ETE</v>
      </c>
      <c r="E55" s="7"/>
      <c r="F55" s="7"/>
      <c r="G55" s="7"/>
      <c r="H55" s="7"/>
      <c r="I55" s="7"/>
      <c r="J55" s="20"/>
      <c r="K55" s="7"/>
      <c r="L55" s="7"/>
      <c r="M55" s="5"/>
      <c r="N55" s="5"/>
      <c r="O55" s="5"/>
      <c r="P55" s="5"/>
    </row>
    <row r="56" spans="1:16" x14ac:dyDescent="0.25">
      <c r="A56" s="4">
        <v>23</v>
      </c>
      <c r="B56" s="5" t="str">
        <f>"MUHAMMAD SHAH ZEHAN BIN CHE RAMLY"</f>
        <v>MUHAMMAD SHAH ZEHAN BIN CHE RAMLY</v>
      </c>
      <c r="C56" s="6" t="str">
        <f>"000811061019"</f>
        <v>000811061019</v>
      </c>
      <c r="D56" s="6" t="str">
        <f t="shared" si="1"/>
        <v>ETE</v>
      </c>
      <c r="E56" s="7"/>
      <c r="F56" s="7"/>
      <c r="G56" s="7"/>
      <c r="H56" s="7"/>
      <c r="I56" s="7"/>
      <c r="J56" s="20"/>
      <c r="K56" s="7"/>
      <c r="L56" s="7"/>
      <c r="M56" s="5"/>
      <c r="N56" s="5"/>
      <c r="O56" s="5"/>
      <c r="P56" s="5"/>
    </row>
    <row r="57" spans="1:16" x14ac:dyDescent="0.25">
      <c r="A57" s="4">
        <v>24</v>
      </c>
      <c r="B57" s="5" t="str">
        <f>"MUHAMMAD SYAKIR HAIQAL"</f>
        <v>MUHAMMAD SYAKIR HAIQAL</v>
      </c>
      <c r="C57" s="6" t="str">
        <f>"001103060431"</f>
        <v>001103060431</v>
      </c>
      <c r="D57" s="6" t="str">
        <f t="shared" si="1"/>
        <v>ETE</v>
      </c>
      <c r="E57" s="7"/>
      <c r="F57" s="7"/>
      <c r="G57" s="7"/>
      <c r="H57" s="7"/>
      <c r="I57" s="7"/>
      <c r="J57" s="20"/>
      <c r="K57" s="7"/>
      <c r="L57" s="7"/>
      <c r="M57" s="5"/>
      <c r="N57" s="5"/>
      <c r="O57" s="5"/>
      <c r="P57" s="5"/>
    </row>
    <row r="58" spans="1:16" x14ac:dyDescent="0.25">
      <c r="A58" s="4">
        <v>25</v>
      </c>
      <c r="B58" s="5" t="str">
        <f>"NUR AMIRAA BINTI MOHD AMIN"</f>
        <v>NUR AMIRAA BINTI MOHD AMIN</v>
      </c>
      <c r="C58" s="6" t="str">
        <f>"000106030794"</f>
        <v>000106030794</v>
      </c>
      <c r="D58" s="6" t="str">
        <f t="shared" si="1"/>
        <v>ETE</v>
      </c>
      <c r="E58" s="7"/>
      <c r="F58" s="7"/>
      <c r="G58" s="7"/>
      <c r="H58" s="7"/>
      <c r="I58" s="7"/>
      <c r="J58" s="20"/>
      <c r="K58" s="7"/>
      <c r="L58" s="7"/>
      <c r="M58" s="5"/>
      <c r="N58" s="5"/>
      <c r="O58" s="5"/>
      <c r="P58" s="5"/>
    </row>
    <row r="59" spans="1:16" x14ac:dyDescent="0.25">
      <c r="A59" s="4">
        <v>26</v>
      </c>
      <c r="B59" s="5" t="str">
        <f>"NUR ASNA NATASYA BINTI MOHD ZULKIFLI"</f>
        <v>NUR ASNA NATASYA BINTI MOHD ZULKIFLI</v>
      </c>
      <c r="C59" s="6" t="str">
        <f>"000406140506"</f>
        <v>000406140506</v>
      </c>
      <c r="D59" s="6" t="str">
        <f t="shared" si="1"/>
        <v>ETE</v>
      </c>
      <c r="E59" s="7"/>
      <c r="F59" s="7"/>
      <c r="G59" s="7"/>
      <c r="H59" s="7"/>
      <c r="I59" s="7"/>
      <c r="J59" s="20"/>
      <c r="K59" s="7"/>
      <c r="L59" s="7"/>
      <c r="M59" s="5"/>
      <c r="N59" s="5"/>
      <c r="O59" s="5"/>
      <c r="P59" s="5"/>
    </row>
    <row r="60" spans="1:16" x14ac:dyDescent="0.25">
      <c r="A60" s="4">
        <v>27</v>
      </c>
      <c r="B60" s="5" t="str">
        <f>"NURAFIQAH AINI BINTI MAZALAN"</f>
        <v>NURAFIQAH AINI BINTI MAZALAN</v>
      </c>
      <c r="C60" s="6" t="str">
        <f>"000811060382"</f>
        <v>000811060382</v>
      </c>
      <c r="D60" s="6" t="str">
        <f t="shared" si="1"/>
        <v>ETE</v>
      </c>
      <c r="E60" s="7"/>
      <c r="F60" s="7"/>
      <c r="G60" s="7"/>
      <c r="H60" s="7"/>
      <c r="I60" s="7"/>
      <c r="J60" s="20"/>
      <c r="K60" s="7"/>
      <c r="L60" s="7"/>
      <c r="M60" s="5"/>
      <c r="N60" s="5"/>
      <c r="O60" s="5"/>
      <c r="P60" s="5"/>
    </row>
    <row r="61" spans="1:16" x14ac:dyDescent="0.25">
      <c r="A61" s="4">
        <v>28</v>
      </c>
      <c r="B61" s="5" t="str">
        <f>"NURUL NAJWA SHAFIKAH BINTI  ZUKRI"</f>
        <v>NURUL NAJWA SHAFIKAH BINTI  ZUKRI</v>
      </c>
      <c r="C61" s="6" t="str">
        <f>"001102030644"</f>
        <v>001102030644</v>
      </c>
      <c r="D61" s="6" t="str">
        <f t="shared" si="1"/>
        <v>ETE</v>
      </c>
      <c r="E61" s="7"/>
      <c r="F61" s="7"/>
      <c r="G61" s="7"/>
      <c r="H61" s="7"/>
      <c r="I61" s="7"/>
      <c r="J61" s="20"/>
      <c r="K61" s="7"/>
      <c r="L61" s="7"/>
      <c r="M61" s="5"/>
      <c r="N61" s="5"/>
      <c r="O61" s="5"/>
      <c r="P61" s="5"/>
    </row>
    <row r="62" spans="1:16" x14ac:dyDescent="0.25">
      <c r="A62" s="4">
        <v>29</v>
      </c>
      <c r="B62" s="5" t="str">
        <f>"SITI NUR ATIQAH BINTI MUHAMMAD"</f>
        <v>SITI NUR ATIQAH BINTI MUHAMMAD</v>
      </c>
      <c r="C62" s="6" t="str">
        <f>"000719060208"</f>
        <v>000719060208</v>
      </c>
      <c r="D62" s="6" t="str">
        <f t="shared" si="1"/>
        <v>ETE</v>
      </c>
      <c r="E62" s="7"/>
      <c r="F62" s="7"/>
      <c r="G62" s="7"/>
      <c r="H62" s="7"/>
      <c r="I62" s="7"/>
      <c r="J62" s="20"/>
      <c r="K62" s="7"/>
      <c r="L62" s="7"/>
      <c r="M62" s="5"/>
      <c r="N62" s="5"/>
      <c r="O62" s="5"/>
      <c r="P62" s="5"/>
    </row>
    <row r="63" spans="1:16" x14ac:dyDescent="0.25">
      <c r="A63" s="4">
        <v>30</v>
      </c>
      <c r="B63" s="5" t="str">
        <f>"WAN MUJIBURRAHMAT BIN WAN AZMI"</f>
        <v>WAN MUJIBURRAHMAT BIN WAN AZMI</v>
      </c>
      <c r="C63" s="6" t="str">
        <f>"000314060445"</f>
        <v>000314060445</v>
      </c>
      <c r="D63" s="6" t="str">
        <f t="shared" si="1"/>
        <v>ETE</v>
      </c>
      <c r="E63" s="7"/>
      <c r="F63" s="7"/>
      <c r="G63" s="7"/>
      <c r="H63" s="7"/>
      <c r="I63" s="7"/>
      <c r="J63" s="20"/>
      <c r="K63" s="7"/>
      <c r="L63" s="7"/>
      <c r="M63" s="5"/>
      <c r="N63" s="5"/>
      <c r="O63" s="5"/>
      <c r="P63" s="5"/>
    </row>
    <row r="64" spans="1:16" x14ac:dyDescent="0.25">
      <c r="A64" s="4">
        <v>31</v>
      </c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</row>
    <row r="65" spans="1:16" x14ac:dyDescent="0.25">
      <c r="A65" s="4">
        <v>32</v>
      </c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</row>
    <row r="66" spans="1:16" x14ac:dyDescent="0.25">
      <c r="A66" s="4">
        <v>33</v>
      </c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</row>
    <row r="67" spans="1:16" x14ac:dyDescent="0.25">
      <c r="A67" s="4">
        <v>34</v>
      </c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</row>
    <row r="68" spans="1:16" x14ac:dyDescent="0.25">
      <c r="A68" s="4">
        <v>35</v>
      </c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</row>
    <row r="69" spans="1:16" x14ac:dyDescent="0.25">
      <c r="A69" s="4">
        <v>36</v>
      </c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</row>
    <row r="70" spans="1:16" x14ac:dyDescent="0.25">
      <c r="A70" s="4">
        <v>37</v>
      </c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</row>
    <row r="71" spans="1:16" x14ac:dyDescent="0.25">
      <c r="A71" s="4">
        <v>38</v>
      </c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</row>
    <row r="72" spans="1:16" x14ac:dyDescent="0.25">
      <c r="A72" s="4">
        <v>39</v>
      </c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</row>
    <row r="73" spans="1:16" x14ac:dyDescent="0.25">
      <c r="A73" s="4">
        <v>40</v>
      </c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</row>
    <row r="74" spans="1:16" x14ac:dyDescent="0.25">
      <c r="A74" s="8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</row>
    <row r="76" spans="1:16" x14ac:dyDescent="0.25">
      <c r="A76" s="10"/>
      <c r="B76" s="10" t="s">
        <v>28</v>
      </c>
    </row>
    <row r="77" spans="1:16" x14ac:dyDescent="0.25">
      <c r="A77" s="10"/>
      <c r="B77" s="10" t="s">
        <v>29</v>
      </c>
    </row>
    <row r="78" spans="1:16" x14ac:dyDescent="0.25">
      <c r="A78" s="10"/>
    </row>
    <row r="80" spans="1:16" x14ac:dyDescent="0.25">
      <c r="A80" s="29" t="s">
        <v>32</v>
      </c>
      <c r="B80" s="29"/>
      <c r="C80" s="29"/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29"/>
      <c r="O80" s="29"/>
      <c r="P80" s="29"/>
    </row>
  </sheetData>
  <sheetProtection password="9ECD" sheet="1" objects="1" scenarios="1"/>
  <mergeCells count="40">
    <mergeCell ref="A7:C7"/>
    <mergeCell ref="F7:L7"/>
    <mergeCell ref="A1:P1"/>
    <mergeCell ref="A2:P2"/>
    <mergeCell ref="A3:P3"/>
    <mergeCell ref="A4:P4"/>
    <mergeCell ref="A5:P5"/>
    <mergeCell ref="A9:C9"/>
    <mergeCell ref="F9:L9"/>
    <mergeCell ref="A11:A13"/>
    <mergeCell ref="B11:B13"/>
    <mergeCell ref="C11:C13"/>
    <mergeCell ref="D11:D13"/>
    <mergeCell ref="E11:P11"/>
    <mergeCell ref="E12:F12"/>
    <mergeCell ref="G12:H12"/>
    <mergeCell ref="I12:J12"/>
    <mergeCell ref="A49:C49"/>
    <mergeCell ref="F49:L49"/>
    <mergeCell ref="K12:L12"/>
    <mergeCell ref="M12:N12"/>
    <mergeCell ref="O12:P12"/>
    <mergeCell ref="A40:P40"/>
    <mergeCell ref="A41:P41"/>
    <mergeCell ref="A42:P42"/>
    <mergeCell ref="A43:P43"/>
    <mergeCell ref="A44:P44"/>
    <mergeCell ref="A45:P45"/>
    <mergeCell ref="A47:C47"/>
    <mergeCell ref="F47:L47"/>
    <mergeCell ref="A80:P80"/>
    <mergeCell ref="A51:A53"/>
    <mergeCell ref="B51:B53"/>
    <mergeCell ref="C51:C53"/>
    <mergeCell ref="D51:D53"/>
    <mergeCell ref="E51:P51"/>
    <mergeCell ref="E52:F52"/>
    <mergeCell ref="G52:H52"/>
    <mergeCell ref="I52:J52"/>
    <mergeCell ref="K52:L5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0"/>
  <sheetViews>
    <sheetView topLeftCell="A43" zoomScale="90" zoomScaleNormal="90" workbookViewId="0">
      <selection activeCell="I16" sqref="I16"/>
    </sheetView>
  </sheetViews>
  <sheetFormatPr defaultRowHeight="15" x14ac:dyDescent="0.25"/>
  <cols>
    <col min="1" max="1" width="5.28515625" customWidth="1"/>
    <col min="2" max="2" width="41.140625" customWidth="1"/>
    <col min="3" max="3" width="14.28515625" customWidth="1"/>
    <col min="4" max="4" width="11.42578125" customWidth="1"/>
  </cols>
  <sheetData>
    <row r="1" spans="1:16" ht="15.75" x14ac:dyDescent="0.25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</row>
    <row r="2" spans="1:16" ht="15.75" x14ac:dyDescent="0.25">
      <c r="A2" s="30" t="s">
        <v>1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</row>
    <row r="3" spans="1:16" ht="15.75" x14ac:dyDescent="0.25">
      <c r="A3" s="30" t="s">
        <v>2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</row>
    <row r="4" spans="1:16" ht="15.75" x14ac:dyDescent="0.25">
      <c r="A4" s="31" t="s">
        <v>3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</row>
    <row r="5" spans="1:16" ht="15.75" x14ac:dyDescent="0.25">
      <c r="A5" s="31" t="s">
        <v>4</v>
      </c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</row>
    <row r="6" spans="1:16" ht="15.75" x14ac:dyDescent="0.25">
      <c r="A6" s="1" t="s">
        <v>5</v>
      </c>
    </row>
    <row r="7" spans="1:16" x14ac:dyDescent="0.25">
      <c r="A7" s="27" t="s">
        <v>6</v>
      </c>
      <c r="B7" s="27"/>
      <c r="C7" s="27"/>
      <c r="F7" s="28" t="s">
        <v>35</v>
      </c>
      <c r="G7" s="28"/>
      <c r="H7" s="28"/>
      <c r="I7" s="28"/>
      <c r="J7" s="28"/>
      <c r="K7" s="28"/>
      <c r="L7" s="28"/>
    </row>
    <row r="8" spans="1:16" x14ac:dyDescent="0.25">
      <c r="A8" s="2" t="s">
        <v>8</v>
      </c>
    </row>
    <row r="9" spans="1:16" x14ac:dyDescent="0.25">
      <c r="A9" s="27" t="s">
        <v>34</v>
      </c>
      <c r="B9" s="27"/>
      <c r="C9" s="27"/>
      <c r="F9" s="28" t="s">
        <v>36</v>
      </c>
      <c r="G9" s="28"/>
      <c r="H9" s="28"/>
      <c r="I9" s="28"/>
      <c r="J9" s="28"/>
      <c r="K9" s="28"/>
      <c r="L9" s="28"/>
    </row>
    <row r="11" spans="1:16" ht="29.25" customHeight="1" x14ac:dyDescent="0.25">
      <c r="A11" s="35" t="s">
        <v>11</v>
      </c>
      <c r="B11" s="35" t="s">
        <v>12</v>
      </c>
      <c r="C11" s="35" t="s">
        <v>13</v>
      </c>
      <c r="D11" s="35" t="s">
        <v>14</v>
      </c>
      <c r="E11" s="38" t="s">
        <v>56</v>
      </c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</row>
    <row r="12" spans="1:16" ht="15" customHeight="1" x14ac:dyDescent="0.25">
      <c r="A12" s="36"/>
      <c r="B12" s="36"/>
      <c r="C12" s="36"/>
      <c r="D12" s="36"/>
      <c r="E12" s="32" t="s">
        <v>37</v>
      </c>
      <c r="F12" s="32"/>
      <c r="G12" s="32" t="s">
        <v>38</v>
      </c>
      <c r="H12" s="32"/>
      <c r="I12" s="32" t="s">
        <v>39</v>
      </c>
      <c r="J12" s="32"/>
      <c r="K12" s="32" t="s">
        <v>40</v>
      </c>
      <c r="L12" s="32"/>
      <c r="M12" s="33" t="s">
        <v>41</v>
      </c>
      <c r="N12" s="34"/>
      <c r="O12" s="33"/>
      <c r="P12" s="34"/>
    </row>
    <row r="13" spans="1:16" x14ac:dyDescent="0.25">
      <c r="A13" s="37"/>
      <c r="B13" s="37"/>
      <c r="C13" s="37"/>
      <c r="D13" s="37"/>
      <c r="E13" s="3" t="s">
        <v>20</v>
      </c>
      <c r="F13" s="3" t="s">
        <v>21</v>
      </c>
      <c r="G13" s="3" t="s">
        <v>22</v>
      </c>
      <c r="H13" s="3" t="s">
        <v>23</v>
      </c>
      <c r="I13" s="3" t="s">
        <v>24</v>
      </c>
      <c r="J13" s="3" t="s">
        <v>25</v>
      </c>
      <c r="K13" s="3" t="s">
        <v>26</v>
      </c>
      <c r="L13" s="3" t="s">
        <v>27</v>
      </c>
      <c r="M13" s="3" t="s">
        <v>42</v>
      </c>
      <c r="N13" s="3" t="s">
        <v>43</v>
      </c>
      <c r="O13" s="3"/>
      <c r="P13" s="3"/>
    </row>
    <row r="14" spans="1:16" x14ac:dyDescent="0.25">
      <c r="A14" s="4">
        <v>1</v>
      </c>
      <c r="B14" s="5" t="str">
        <f>"MEGAT KHUZAIFAH ALYAMANI BIN ABDUL HALIM"</f>
        <v>MEGAT KHUZAIFAH ALYAMANI BIN ABDUL HALIM</v>
      </c>
      <c r="C14" s="6" t="str">
        <f>"001005060673"</f>
        <v>001005060673</v>
      </c>
      <c r="D14" s="6" t="str">
        <f t="shared" ref="D14:D33" si="0">"ETN"</f>
        <v>ETN</v>
      </c>
      <c r="E14" s="7"/>
      <c r="F14" s="22"/>
      <c r="G14" s="20"/>
      <c r="H14" s="26"/>
      <c r="I14" s="7"/>
      <c r="J14" s="7"/>
      <c r="K14" s="7"/>
      <c r="L14" s="7"/>
      <c r="M14" s="7"/>
      <c r="N14" s="7"/>
      <c r="O14" s="5"/>
      <c r="P14" s="5"/>
    </row>
    <row r="15" spans="1:16" x14ac:dyDescent="0.25">
      <c r="A15" s="4">
        <v>2</v>
      </c>
      <c r="B15" s="5" t="str">
        <f>"MOHAMAD AKMALUL SHAHRILDANIEL BIN MD RAZALI"</f>
        <v>MOHAMAD AKMALUL SHAHRILDANIEL BIN MD RAZALI</v>
      </c>
      <c r="C15" s="6" t="str">
        <f>"000830060089"</f>
        <v>000830060089</v>
      </c>
      <c r="D15" s="6" t="str">
        <f t="shared" si="0"/>
        <v>ETN</v>
      </c>
      <c r="E15" s="7"/>
      <c r="F15" s="20"/>
      <c r="G15" s="20"/>
      <c r="H15" s="26"/>
      <c r="I15" s="7"/>
      <c r="J15" s="7"/>
      <c r="K15" s="7"/>
      <c r="L15" s="7"/>
      <c r="M15" s="7"/>
      <c r="N15" s="7"/>
      <c r="O15" s="5"/>
      <c r="P15" s="5"/>
    </row>
    <row r="16" spans="1:16" x14ac:dyDescent="0.25">
      <c r="A16" s="4">
        <v>3</v>
      </c>
      <c r="B16" s="5" t="str">
        <f>"MOHAMAD NAZRUL AIEMAN BIN MOHAMED YUSOF"</f>
        <v>MOHAMAD NAZRUL AIEMAN BIN MOHAMED YUSOF</v>
      </c>
      <c r="C16" s="6" t="str">
        <f>"000620012265"</f>
        <v>000620012265</v>
      </c>
      <c r="D16" s="6" t="str">
        <f t="shared" si="0"/>
        <v>ETN</v>
      </c>
      <c r="E16" s="7"/>
      <c r="F16" s="20"/>
      <c r="G16" s="20">
        <f>F14:F29</f>
        <v>0</v>
      </c>
      <c r="H16" s="25"/>
      <c r="I16" s="7"/>
      <c r="J16" s="7"/>
      <c r="K16" s="7"/>
      <c r="L16" s="7"/>
      <c r="M16" s="7"/>
      <c r="N16" s="7"/>
      <c r="O16" s="5"/>
      <c r="P16" s="5"/>
    </row>
    <row r="17" spans="1:16" x14ac:dyDescent="0.25">
      <c r="A17" s="4">
        <v>4</v>
      </c>
      <c r="B17" s="5" t="str">
        <f>"MUHAMAD HAKIMIE BIN MOHD MOKHTAR"</f>
        <v>MUHAMAD HAKIMIE BIN MOHD MOKHTAR</v>
      </c>
      <c r="C17" s="6" t="str">
        <f>"000713060207"</f>
        <v>000713060207</v>
      </c>
      <c r="D17" s="6" t="str">
        <f t="shared" si="0"/>
        <v>ETN</v>
      </c>
      <c r="E17" s="7"/>
      <c r="F17" s="20"/>
      <c r="G17" s="20"/>
      <c r="H17" s="26"/>
      <c r="I17" s="7"/>
      <c r="J17" s="7"/>
      <c r="K17" s="7"/>
      <c r="L17" s="7"/>
      <c r="M17" s="7"/>
      <c r="N17" s="7"/>
      <c r="O17" s="5"/>
      <c r="P17" s="5"/>
    </row>
    <row r="18" spans="1:16" x14ac:dyDescent="0.25">
      <c r="A18" s="4">
        <v>5</v>
      </c>
      <c r="B18" s="5" t="str">
        <f>"MUHAMMAD ADIB BIN AIDIL AZAHARI"</f>
        <v>MUHAMMAD ADIB BIN AIDIL AZAHARI</v>
      </c>
      <c r="C18" s="6" t="str">
        <f>"000619021631"</f>
        <v>000619021631</v>
      </c>
      <c r="D18" s="6" t="str">
        <f t="shared" si="0"/>
        <v>ETN</v>
      </c>
      <c r="E18" s="7"/>
      <c r="F18" s="20"/>
      <c r="G18" s="20"/>
      <c r="H18" s="26"/>
      <c r="I18" s="7"/>
      <c r="J18" s="7"/>
      <c r="K18" s="7"/>
      <c r="L18" s="7"/>
      <c r="M18" s="7"/>
      <c r="N18" s="7"/>
      <c r="O18" s="5"/>
      <c r="P18" s="5"/>
    </row>
    <row r="19" spans="1:16" x14ac:dyDescent="0.25">
      <c r="A19" s="4">
        <v>6</v>
      </c>
      <c r="B19" s="5" t="str">
        <f>"MUHAMMAD AIMAN DANISH BIN MOHAMAD NAZRI"</f>
        <v>MUHAMMAD AIMAN DANISH BIN MOHAMAD NAZRI</v>
      </c>
      <c r="C19" s="6" t="str">
        <f>"00808060103"</f>
        <v>00808060103</v>
      </c>
      <c r="D19" s="6" t="str">
        <f t="shared" si="0"/>
        <v>ETN</v>
      </c>
      <c r="E19" s="7"/>
      <c r="F19" s="20"/>
      <c r="G19" s="20"/>
      <c r="H19" s="26"/>
      <c r="I19" s="7"/>
      <c r="J19" s="7"/>
      <c r="K19" s="7"/>
      <c r="L19" s="7"/>
      <c r="M19" s="7"/>
      <c r="N19" s="7"/>
      <c r="O19" s="5"/>
      <c r="P19" s="5"/>
    </row>
    <row r="20" spans="1:16" x14ac:dyDescent="0.25">
      <c r="A20" s="4">
        <v>7</v>
      </c>
      <c r="B20" s="5" t="str">
        <f>"MUHAMMAD AIQAL AQMAL BIN HASHIM"</f>
        <v>MUHAMMAD AIQAL AQMAL BIN HASHIM</v>
      </c>
      <c r="C20" s="6" t="str">
        <f>"000910030533"</f>
        <v>000910030533</v>
      </c>
      <c r="D20" s="6" t="str">
        <f t="shared" si="0"/>
        <v>ETN</v>
      </c>
      <c r="E20" s="7"/>
      <c r="F20" s="20"/>
      <c r="G20" s="20"/>
      <c r="H20" s="26"/>
      <c r="I20" s="7"/>
      <c r="J20" s="7"/>
      <c r="K20" s="7"/>
      <c r="L20" s="7"/>
      <c r="M20" s="7"/>
      <c r="N20" s="7"/>
      <c r="O20" s="5"/>
      <c r="P20" s="5"/>
    </row>
    <row r="21" spans="1:16" x14ac:dyDescent="0.25">
      <c r="A21" s="4">
        <v>8</v>
      </c>
      <c r="B21" s="5" t="str">
        <f>"MUHAMMAD ALIF NAZMI BIN ZALMI"</f>
        <v>MUHAMMAD ALIF NAZMI BIN ZALMI</v>
      </c>
      <c r="C21" s="6" t="str">
        <f>"00103140497"</f>
        <v>00103140497</v>
      </c>
      <c r="D21" s="6" t="str">
        <f t="shared" si="0"/>
        <v>ETN</v>
      </c>
      <c r="E21" s="7"/>
      <c r="F21" s="20"/>
      <c r="G21" s="20"/>
      <c r="H21" s="26"/>
      <c r="I21" s="7"/>
      <c r="J21" s="7"/>
      <c r="K21" s="7"/>
      <c r="L21" s="7"/>
      <c r="M21" s="7"/>
      <c r="N21" s="7"/>
      <c r="O21" s="5"/>
      <c r="P21" s="5"/>
    </row>
    <row r="22" spans="1:16" x14ac:dyDescent="0.25">
      <c r="A22" s="4">
        <v>9</v>
      </c>
      <c r="B22" s="5" t="str">
        <f>"MUHAMMAD ARIEF IKHRAM BIN ZAIDI"</f>
        <v>MUHAMMAD ARIEF IKHRAM BIN ZAIDI</v>
      </c>
      <c r="C22" s="6" t="str">
        <f>"000412141239"</f>
        <v>000412141239</v>
      </c>
      <c r="D22" s="6" t="str">
        <f t="shared" si="0"/>
        <v>ETN</v>
      </c>
      <c r="E22" s="7"/>
      <c r="F22" s="20"/>
      <c r="G22" s="20"/>
      <c r="H22" s="26"/>
      <c r="I22" s="7"/>
      <c r="J22" s="7"/>
      <c r="K22" s="7"/>
      <c r="L22" s="7"/>
      <c r="M22" s="7"/>
      <c r="N22" s="7"/>
      <c r="O22" s="5"/>
      <c r="P22" s="5"/>
    </row>
    <row r="23" spans="1:16" x14ac:dyDescent="0.25">
      <c r="A23" s="4">
        <v>10</v>
      </c>
      <c r="B23" s="5" t="str">
        <f>"MUHAMMAD FIKRI AFIQ BIN ABDULLAH"</f>
        <v>MUHAMMAD FIKRI AFIQ BIN ABDULLAH</v>
      </c>
      <c r="C23" s="6" t="str">
        <f>"001005050539"</f>
        <v>001005050539</v>
      </c>
      <c r="D23" s="6" t="str">
        <f t="shared" si="0"/>
        <v>ETN</v>
      </c>
      <c r="E23" s="7"/>
      <c r="F23" s="20"/>
      <c r="G23" s="20"/>
      <c r="H23" s="26"/>
      <c r="I23" s="7"/>
      <c r="J23" s="7"/>
      <c r="K23" s="7"/>
      <c r="L23" s="7"/>
      <c r="M23" s="7"/>
      <c r="N23" s="7"/>
      <c r="O23" s="5"/>
      <c r="P23" s="5"/>
    </row>
    <row r="24" spans="1:16" x14ac:dyDescent="0.25">
      <c r="A24" s="4">
        <v>11</v>
      </c>
      <c r="B24" s="5" t="str">
        <f>"MUHAMMAD HARIS BIN KHARUDDIN"</f>
        <v>MUHAMMAD HARIS BIN KHARUDDIN</v>
      </c>
      <c r="C24" s="6" t="str">
        <f>"000912140277"</f>
        <v>000912140277</v>
      </c>
      <c r="D24" s="6" t="str">
        <f t="shared" si="0"/>
        <v>ETN</v>
      </c>
      <c r="E24" s="7"/>
      <c r="F24" s="20"/>
      <c r="G24" s="20"/>
      <c r="H24" s="26"/>
      <c r="I24" s="7"/>
      <c r="J24" s="7"/>
      <c r="K24" s="7"/>
      <c r="L24" s="7"/>
      <c r="M24" s="7"/>
      <c r="N24" s="7"/>
      <c r="O24" s="5"/>
      <c r="P24" s="5"/>
    </row>
    <row r="25" spans="1:16" x14ac:dyDescent="0.25">
      <c r="A25" s="4">
        <v>12</v>
      </c>
      <c r="B25" s="5" t="str">
        <f>"MUHAMMAD SHAHIR BIN RAZALI"</f>
        <v>MUHAMMAD SHAHIR BIN RAZALI</v>
      </c>
      <c r="C25" s="6" t="str">
        <f>"000324110055"</f>
        <v>000324110055</v>
      </c>
      <c r="D25" s="6" t="str">
        <f t="shared" si="0"/>
        <v>ETN</v>
      </c>
      <c r="E25" s="7"/>
      <c r="F25" s="20"/>
      <c r="G25" s="20"/>
      <c r="H25" s="26"/>
      <c r="I25" s="7"/>
      <c r="J25" s="7"/>
      <c r="K25" s="7"/>
      <c r="L25" s="7"/>
      <c r="M25" s="7"/>
      <c r="N25" s="7"/>
      <c r="O25" s="5"/>
      <c r="P25" s="5"/>
    </row>
    <row r="26" spans="1:16" x14ac:dyDescent="0.25">
      <c r="A26" s="4">
        <v>13</v>
      </c>
      <c r="B26" s="5" t="str">
        <f>"MUHAMMAD ZAIRUL IMAN MOHAMED ZAMRI"</f>
        <v>MUHAMMAD ZAIRUL IMAN MOHAMED ZAMRI</v>
      </c>
      <c r="C26" s="6" t="str">
        <f>"000827060483"</f>
        <v>000827060483</v>
      </c>
      <c r="D26" s="6" t="str">
        <f t="shared" si="0"/>
        <v>ETN</v>
      </c>
      <c r="E26" s="7"/>
      <c r="F26" s="20"/>
      <c r="G26" s="20"/>
      <c r="H26" s="26"/>
      <c r="I26" s="7"/>
      <c r="J26" s="7"/>
      <c r="K26" s="7"/>
      <c r="L26" s="7"/>
      <c r="M26" s="7"/>
      <c r="N26" s="7"/>
      <c r="O26" s="5"/>
      <c r="P26" s="5"/>
    </row>
    <row r="27" spans="1:16" x14ac:dyDescent="0.25">
      <c r="A27" s="4">
        <v>14</v>
      </c>
      <c r="B27" s="5" t="str">
        <f>"NAZMAN FADZLI BIN NASIR"</f>
        <v>NAZMAN FADZLI BIN NASIR</v>
      </c>
      <c r="C27" s="6" t="str">
        <f>"001222060733"</f>
        <v>001222060733</v>
      </c>
      <c r="D27" s="6" t="str">
        <f t="shared" si="0"/>
        <v>ETN</v>
      </c>
      <c r="E27" s="7"/>
      <c r="F27" s="20"/>
      <c r="G27" s="20"/>
      <c r="H27" s="26"/>
      <c r="I27" s="7"/>
      <c r="J27" s="7"/>
      <c r="K27" s="7"/>
      <c r="L27" s="7"/>
      <c r="M27" s="7"/>
      <c r="N27" s="7"/>
      <c r="O27" s="5"/>
      <c r="P27" s="5"/>
    </row>
    <row r="28" spans="1:16" x14ac:dyDescent="0.25">
      <c r="A28" s="4">
        <v>15</v>
      </c>
      <c r="B28" s="5" t="str">
        <f>"NOR ATIKAH AMYLIA BINTI MOHD AFFINDI"</f>
        <v>NOR ATIKAH AMYLIA BINTI MOHD AFFINDI</v>
      </c>
      <c r="C28" s="6" t="str">
        <f>"000501060504"</f>
        <v>000501060504</v>
      </c>
      <c r="D28" s="6" t="str">
        <f t="shared" si="0"/>
        <v>ETN</v>
      </c>
      <c r="E28" s="7"/>
      <c r="F28" s="20"/>
      <c r="G28" s="20"/>
      <c r="H28" s="26"/>
      <c r="I28" s="7"/>
      <c r="J28" s="7"/>
      <c r="K28" s="7"/>
      <c r="L28" s="7"/>
      <c r="M28" s="7"/>
      <c r="N28" s="7"/>
      <c r="O28" s="5"/>
      <c r="P28" s="5"/>
    </row>
    <row r="29" spans="1:16" x14ac:dyDescent="0.25">
      <c r="A29" s="4">
        <v>16</v>
      </c>
      <c r="B29" s="5" t="str">
        <f>"NUR AMIRA LIYANA BINTI ZAKARIA"</f>
        <v>NUR AMIRA LIYANA BINTI ZAKARIA</v>
      </c>
      <c r="C29" s="6" t="str">
        <f>"000929060062"</f>
        <v>000929060062</v>
      </c>
      <c r="D29" s="6" t="str">
        <f t="shared" si="0"/>
        <v>ETN</v>
      </c>
      <c r="E29" s="7"/>
      <c r="F29" s="20"/>
      <c r="G29" s="20"/>
      <c r="H29" s="26"/>
      <c r="I29" s="7"/>
      <c r="J29" s="7"/>
      <c r="K29" s="7"/>
      <c r="L29" s="7"/>
      <c r="M29" s="7"/>
      <c r="N29" s="7"/>
      <c r="O29" s="5"/>
      <c r="P29" s="5"/>
    </row>
    <row r="30" spans="1:16" x14ac:dyDescent="0.25">
      <c r="A30" s="4">
        <v>17</v>
      </c>
      <c r="B30" s="5" t="str">
        <f>"NUR HUMAIRA BINTI MUHAMAD HAMARI"</f>
        <v>NUR HUMAIRA BINTI MUHAMAD HAMARI</v>
      </c>
      <c r="C30" s="6" t="str">
        <f>"000601140050"</f>
        <v>000601140050</v>
      </c>
      <c r="D30" s="6" t="str">
        <f t="shared" si="0"/>
        <v>ETN</v>
      </c>
      <c r="E30" s="7"/>
      <c r="F30" s="20"/>
      <c r="G30" s="20"/>
      <c r="H30" s="26"/>
      <c r="I30" s="7"/>
      <c r="J30" s="7"/>
      <c r="K30" s="7"/>
      <c r="L30" s="7"/>
      <c r="M30" s="7"/>
      <c r="N30" s="7"/>
      <c r="O30" s="5"/>
      <c r="P30" s="5"/>
    </row>
    <row r="31" spans="1:16" x14ac:dyDescent="0.25">
      <c r="A31" s="4">
        <v>18</v>
      </c>
      <c r="B31" s="5" t="str">
        <f>"NUR MAYA NAJJUA BINTI MAZLAN"</f>
        <v>NUR MAYA NAJJUA BINTI MAZLAN</v>
      </c>
      <c r="C31" s="6" t="str">
        <f>"000904060154"</f>
        <v>000904060154</v>
      </c>
      <c r="D31" s="6" t="str">
        <f t="shared" si="0"/>
        <v>ETN</v>
      </c>
      <c r="E31" s="7"/>
      <c r="F31" s="20"/>
      <c r="G31" s="20"/>
      <c r="H31" s="26"/>
      <c r="I31" s="7"/>
      <c r="J31" s="7"/>
      <c r="K31" s="7"/>
      <c r="L31" s="7"/>
      <c r="M31" s="7"/>
      <c r="N31" s="7"/>
      <c r="O31" s="5"/>
      <c r="P31" s="5"/>
    </row>
    <row r="32" spans="1:16" x14ac:dyDescent="0.25">
      <c r="A32" s="4">
        <v>19</v>
      </c>
      <c r="B32" s="5" t="str">
        <f>"NUR'ALIEYA BINTI NORDIN"</f>
        <v>NUR'ALIEYA BINTI NORDIN</v>
      </c>
      <c r="C32" s="6" t="str">
        <f>"000108080306"</f>
        <v>000108080306</v>
      </c>
      <c r="D32" s="6" t="str">
        <f t="shared" si="0"/>
        <v>ETN</v>
      </c>
      <c r="E32" s="7"/>
      <c r="F32" s="20"/>
      <c r="G32" s="20"/>
      <c r="H32" s="26"/>
      <c r="I32" s="7"/>
      <c r="J32" s="7"/>
      <c r="K32" s="7"/>
      <c r="L32" s="7"/>
      <c r="M32" s="7"/>
      <c r="N32" s="7"/>
      <c r="O32" s="5"/>
      <c r="P32" s="5"/>
    </row>
    <row r="33" spans="1:16" x14ac:dyDescent="0.25">
      <c r="A33" s="4">
        <v>20</v>
      </c>
      <c r="B33" s="5" t="str">
        <f>"NURUL ATIEKA BINTI RAMLI"</f>
        <v>NURUL ATIEKA BINTI RAMLI</v>
      </c>
      <c r="C33" s="6" t="str">
        <f>"000726060572"</f>
        <v>000726060572</v>
      </c>
      <c r="D33" s="6" t="str">
        <f t="shared" si="0"/>
        <v>ETN</v>
      </c>
      <c r="E33" s="7"/>
      <c r="F33" s="20"/>
      <c r="G33" s="20"/>
      <c r="H33" s="26"/>
      <c r="I33" s="7"/>
      <c r="J33" s="7"/>
      <c r="K33" s="7"/>
      <c r="L33" s="7"/>
      <c r="M33" s="7"/>
      <c r="N33" s="7"/>
      <c r="O33" s="5"/>
      <c r="P33" s="5"/>
    </row>
    <row r="34" spans="1:16" x14ac:dyDescent="0.25">
      <c r="A34" s="8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</row>
    <row r="36" spans="1:16" x14ac:dyDescent="0.25">
      <c r="A36" s="10"/>
      <c r="B36" s="10" t="s">
        <v>28</v>
      </c>
    </row>
    <row r="37" spans="1:16" x14ac:dyDescent="0.25">
      <c r="A37" s="10"/>
      <c r="B37" s="10" t="s">
        <v>29</v>
      </c>
    </row>
    <row r="38" spans="1:16" x14ac:dyDescent="0.25">
      <c r="A38" s="10"/>
    </row>
    <row r="40" spans="1:16" x14ac:dyDescent="0.25">
      <c r="A40" s="29" t="s">
        <v>30</v>
      </c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</row>
    <row r="41" spans="1:16" ht="15.75" x14ac:dyDescent="0.25">
      <c r="A41" s="29" t="s">
        <v>31</v>
      </c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</row>
    <row r="42" spans="1:16" ht="15.75" x14ac:dyDescent="0.25">
      <c r="A42" s="30" t="s">
        <v>1</v>
      </c>
      <c r="B42" s="30"/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</row>
    <row r="43" spans="1:16" ht="15.75" x14ac:dyDescent="0.25">
      <c r="A43" s="30" t="s">
        <v>2</v>
      </c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</row>
    <row r="44" spans="1:16" ht="15.75" x14ac:dyDescent="0.25">
      <c r="A44" s="31" t="s">
        <v>3</v>
      </c>
      <c r="B44" s="31"/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</row>
    <row r="45" spans="1:16" ht="15.75" x14ac:dyDescent="0.25">
      <c r="A45" s="31" t="s">
        <v>4</v>
      </c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</row>
    <row r="46" spans="1:16" ht="15.75" x14ac:dyDescent="0.25">
      <c r="A46" s="1" t="s">
        <v>5</v>
      </c>
    </row>
    <row r="47" spans="1:16" x14ac:dyDescent="0.25">
      <c r="A47" s="27" t="s">
        <v>6</v>
      </c>
      <c r="B47" s="27"/>
      <c r="C47" s="27"/>
      <c r="F47" s="28" t="s">
        <v>35</v>
      </c>
      <c r="G47" s="28"/>
      <c r="H47" s="28"/>
      <c r="I47" s="28"/>
      <c r="J47" s="28"/>
      <c r="K47" s="28"/>
      <c r="L47" s="28"/>
    </row>
    <row r="48" spans="1:16" x14ac:dyDescent="0.25">
      <c r="A48" s="2" t="s">
        <v>8</v>
      </c>
    </row>
    <row r="49" spans="1:16" x14ac:dyDescent="0.25">
      <c r="A49" s="27" t="s">
        <v>34</v>
      </c>
      <c r="B49" s="27"/>
      <c r="C49" s="27"/>
      <c r="F49" s="28" t="s">
        <v>36</v>
      </c>
      <c r="G49" s="28"/>
      <c r="H49" s="28"/>
      <c r="I49" s="28"/>
      <c r="J49" s="28"/>
      <c r="K49" s="28"/>
      <c r="L49" s="28"/>
    </row>
    <row r="51" spans="1:16" ht="30.75" customHeight="1" x14ac:dyDescent="0.25">
      <c r="A51" s="35" t="s">
        <v>11</v>
      </c>
      <c r="B51" s="35" t="s">
        <v>12</v>
      </c>
      <c r="C51" s="35" t="s">
        <v>13</v>
      </c>
      <c r="D51" s="35" t="s">
        <v>14</v>
      </c>
      <c r="E51" s="38" t="s">
        <v>15</v>
      </c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</row>
    <row r="52" spans="1:16" ht="15" customHeight="1" x14ac:dyDescent="0.25">
      <c r="A52" s="36"/>
      <c r="B52" s="36"/>
      <c r="C52" s="36"/>
      <c r="D52" s="36"/>
      <c r="E52" s="32" t="s">
        <v>37</v>
      </c>
      <c r="F52" s="32"/>
      <c r="G52" s="32" t="s">
        <v>38</v>
      </c>
      <c r="H52" s="32"/>
      <c r="I52" s="32" t="s">
        <v>39</v>
      </c>
      <c r="J52" s="32"/>
      <c r="K52" s="32" t="s">
        <v>40</v>
      </c>
      <c r="L52" s="32"/>
      <c r="M52" s="33" t="s">
        <v>41</v>
      </c>
      <c r="N52" s="34"/>
      <c r="O52" s="33"/>
      <c r="P52" s="34"/>
    </row>
    <row r="53" spans="1:16" x14ac:dyDescent="0.25">
      <c r="A53" s="37"/>
      <c r="B53" s="37"/>
      <c r="C53" s="37"/>
      <c r="D53" s="37"/>
      <c r="E53" s="3" t="s">
        <v>20</v>
      </c>
      <c r="F53" s="3" t="s">
        <v>21</v>
      </c>
      <c r="G53" s="3" t="s">
        <v>22</v>
      </c>
      <c r="H53" s="3" t="s">
        <v>23</v>
      </c>
      <c r="I53" s="3" t="s">
        <v>24</v>
      </c>
      <c r="J53" s="3" t="s">
        <v>25</v>
      </c>
      <c r="K53" s="3" t="s">
        <v>26</v>
      </c>
      <c r="L53" s="3" t="s">
        <v>27</v>
      </c>
      <c r="M53" s="3" t="s">
        <v>42</v>
      </c>
      <c r="N53" s="3" t="s">
        <v>43</v>
      </c>
      <c r="O53" s="3"/>
      <c r="P53" s="3"/>
    </row>
    <row r="54" spans="1:16" x14ac:dyDescent="0.25">
      <c r="A54" s="4">
        <v>21</v>
      </c>
      <c r="B54" s="5" t="str">
        <f>"NURUL NAZATUL NAZIHAH BINTI MOKHTAR"</f>
        <v>NURUL NAZATUL NAZIHAH BINTI MOKHTAR</v>
      </c>
      <c r="C54" s="6" t="str">
        <f>"000322060410"</f>
        <v>000322060410</v>
      </c>
      <c r="D54" s="6" t="str">
        <f t="shared" ref="D54:D57" si="1">"ETN"</f>
        <v>ETN</v>
      </c>
      <c r="E54" s="11"/>
      <c r="F54" s="20"/>
      <c r="G54" s="20"/>
      <c r="H54" s="25"/>
      <c r="I54" s="7"/>
      <c r="J54" s="7"/>
      <c r="K54" s="7"/>
      <c r="L54" s="7"/>
      <c r="M54" s="7"/>
      <c r="N54" s="7"/>
      <c r="O54" s="5"/>
      <c r="P54" s="5"/>
    </row>
    <row r="55" spans="1:16" x14ac:dyDescent="0.25">
      <c r="A55" s="4">
        <v>22</v>
      </c>
      <c r="B55" s="5" t="str">
        <f>"QURRATU AINI AMIRAH BINTI MD SADRI"</f>
        <v>QURRATU AINI AMIRAH BINTI MD SADRI</v>
      </c>
      <c r="C55" s="6" t="str">
        <f>"001117060088"</f>
        <v>001117060088</v>
      </c>
      <c r="D55" s="6" t="str">
        <f t="shared" si="1"/>
        <v>ETN</v>
      </c>
      <c r="E55" s="7"/>
      <c r="F55" s="20"/>
      <c r="G55" s="20"/>
      <c r="H55" s="26"/>
      <c r="I55" s="7"/>
      <c r="J55" s="7"/>
      <c r="K55" s="7"/>
      <c r="L55" s="7"/>
      <c r="M55" s="7"/>
      <c r="N55" s="7"/>
      <c r="O55" s="5"/>
      <c r="P55" s="5"/>
    </row>
    <row r="56" spans="1:16" x14ac:dyDescent="0.25">
      <c r="A56" s="4">
        <v>23</v>
      </c>
      <c r="B56" s="5" t="str">
        <f>"SARAH QISTINA BINTI ISMAIYUDDIN"</f>
        <v>SARAH QISTINA BINTI ISMAIYUDDIN</v>
      </c>
      <c r="C56" s="6" t="str">
        <f>"000318040230"</f>
        <v>000318040230</v>
      </c>
      <c r="D56" s="6" t="str">
        <f t="shared" si="1"/>
        <v>ETN</v>
      </c>
      <c r="E56" s="7"/>
      <c r="F56" s="20"/>
      <c r="G56" s="20"/>
      <c r="H56" s="26"/>
      <c r="I56" s="7"/>
      <c r="J56" s="7"/>
      <c r="K56" s="7"/>
      <c r="L56" s="7"/>
      <c r="M56" s="7"/>
      <c r="N56" s="7"/>
      <c r="O56" s="5"/>
      <c r="P56" s="5"/>
    </row>
    <row r="57" spans="1:16" x14ac:dyDescent="0.25">
      <c r="A57" s="4">
        <v>24</v>
      </c>
      <c r="B57" s="5" t="str">
        <f>"WAN MUHAMMAD AIZAT FARHAN BIN NORIZAN"</f>
        <v>WAN MUHAMMAD AIZAT FARHAN BIN NORIZAN</v>
      </c>
      <c r="C57" s="6" t="str">
        <f>"000301110589"</f>
        <v>000301110589</v>
      </c>
      <c r="D57" s="6" t="str">
        <f t="shared" si="1"/>
        <v>ETN</v>
      </c>
      <c r="E57" s="7"/>
      <c r="F57" s="20"/>
      <c r="G57" s="20"/>
      <c r="H57" s="26"/>
      <c r="I57" s="7"/>
      <c r="J57" s="7"/>
      <c r="K57" s="7"/>
      <c r="L57" s="7"/>
      <c r="M57" s="7"/>
      <c r="N57" s="7"/>
      <c r="O57" s="5"/>
      <c r="P57" s="5"/>
    </row>
    <row r="58" spans="1:16" x14ac:dyDescent="0.25">
      <c r="A58" s="4">
        <v>25</v>
      </c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</row>
    <row r="59" spans="1:16" x14ac:dyDescent="0.25">
      <c r="A59" s="4">
        <v>26</v>
      </c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</row>
    <row r="60" spans="1:16" x14ac:dyDescent="0.25">
      <c r="A60" s="4">
        <v>27</v>
      </c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</row>
    <row r="61" spans="1:16" x14ac:dyDescent="0.25">
      <c r="A61" s="4">
        <v>28</v>
      </c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</row>
    <row r="62" spans="1:16" x14ac:dyDescent="0.25">
      <c r="A62" s="4">
        <v>29</v>
      </c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</row>
    <row r="63" spans="1:16" x14ac:dyDescent="0.25">
      <c r="A63" s="4">
        <v>30</v>
      </c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</row>
    <row r="64" spans="1:16" x14ac:dyDescent="0.25">
      <c r="A64" s="4">
        <v>31</v>
      </c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</row>
    <row r="65" spans="1:16" x14ac:dyDescent="0.25">
      <c r="A65" s="4">
        <v>32</v>
      </c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</row>
    <row r="66" spans="1:16" x14ac:dyDescent="0.25">
      <c r="A66" s="4">
        <v>33</v>
      </c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</row>
    <row r="67" spans="1:16" x14ac:dyDescent="0.25">
      <c r="A67" s="4">
        <v>34</v>
      </c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</row>
    <row r="68" spans="1:16" x14ac:dyDescent="0.25">
      <c r="A68" s="4">
        <v>35</v>
      </c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</row>
    <row r="69" spans="1:16" x14ac:dyDescent="0.25">
      <c r="A69" s="4">
        <v>36</v>
      </c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</row>
    <row r="70" spans="1:16" x14ac:dyDescent="0.25">
      <c r="A70" s="4">
        <v>37</v>
      </c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</row>
    <row r="71" spans="1:16" x14ac:dyDescent="0.25">
      <c r="A71" s="4">
        <v>38</v>
      </c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</row>
    <row r="72" spans="1:16" x14ac:dyDescent="0.25">
      <c r="A72" s="4">
        <v>39</v>
      </c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</row>
    <row r="73" spans="1:16" x14ac:dyDescent="0.25">
      <c r="A73" s="4">
        <v>40</v>
      </c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</row>
    <row r="74" spans="1:16" x14ac:dyDescent="0.25">
      <c r="A74" s="8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</row>
    <row r="76" spans="1:16" x14ac:dyDescent="0.25">
      <c r="A76" s="10"/>
      <c r="B76" s="10" t="s">
        <v>28</v>
      </c>
    </row>
    <row r="77" spans="1:16" x14ac:dyDescent="0.25">
      <c r="A77" s="10"/>
      <c r="B77" s="10" t="s">
        <v>29</v>
      </c>
    </row>
    <row r="78" spans="1:16" x14ac:dyDescent="0.25">
      <c r="A78" s="10"/>
    </row>
    <row r="80" spans="1:16" x14ac:dyDescent="0.25">
      <c r="A80" s="29" t="s">
        <v>32</v>
      </c>
      <c r="B80" s="29"/>
      <c r="C80" s="29"/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29"/>
      <c r="O80" s="29"/>
      <c r="P80" s="29"/>
    </row>
  </sheetData>
  <sheetProtection password="9ECD" sheet="1" objects="1" scenarios="1"/>
  <mergeCells count="42">
    <mergeCell ref="A7:C7"/>
    <mergeCell ref="F7:L7"/>
    <mergeCell ref="A1:P1"/>
    <mergeCell ref="A2:P2"/>
    <mergeCell ref="A3:P3"/>
    <mergeCell ref="A4:P4"/>
    <mergeCell ref="A5:P5"/>
    <mergeCell ref="A9:C9"/>
    <mergeCell ref="F9:L9"/>
    <mergeCell ref="A11:A13"/>
    <mergeCell ref="B11:B13"/>
    <mergeCell ref="C11:C13"/>
    <mergeCell ref="D11:D13"/>
    <mergeCell ref="E11:P11"/>
    <mergeCell ref="E12:F12"/>
    <mergeCell ref="G12:H12"/>
    <mergeCell ref="I12:J12"/>
    <mergeCell ref="A49:C49"/>
    <mergeCell ref="F49:L49"/>
    <mergeCell ref="K12:L12"/>
    <mergeCell ref="M12:N12"/>
    <mergeCell ref="O12:P12"/>
    <mergeCell ref="A40:P40"/>
    <mergeCell ref="A41:P41"/>
    <mergeCell ref="A42:P42"/>
    <mergeCell ref="A43:P43"/>
    <mergeCell ref="A44:P44"/>
    <mergeCell ref="A45:P45"/>
    <mergeCell ref="A47:C47"/>
    <mergeCell ref="F47:L47"/>
    <mergeCell ref="O52:P52"/>
    <mergeCell ref="A80:P80"/>
    <mergeCell ref="A51:A53"/>
    <mergeCell ref="B51:B53"/>
    <mergeCell ref="C51:C53"/>
    <mergeCell ref="D51:D53"/>
    <mergeCell ref="E51:P51"/>
    <mergeCell ref="E52:F52"/>
    <mergeCell ref="G52:H52"/>
    <mergeCell ref="I52:J52"/>
    <mergeCell ref="K52:L52"/>
    <mergeCell ref="M52:N5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0"/>
  <sheetViews>
    <sheetView zoomScale="90" zoomScaleNormal="90" workbookViewId="0">
      <selection activeCell="H54" sqref="H54:I59"/>
    </sheetView>
  </sheetViews>
  <sheetFormatPr defaultRowHeight="15" x14ac:dyDescent="0.25"/>
  <cols>
    <col min="1" max="1" width="5.28515625" customWidth="1"/>
    <col min="2" max="2" width="41.140625" customWidth="1"/>
    <col min="3" max="3" width="14.28515625" customWidth="1"/>
    <col min="4" max="4" width="11.42578125" customWidth="1"/>
  </cols>
  <sheetData>
    <row r="1" spans="1:16" ht="15.75" x14ac:dyDescent="0.25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</row>
    <row r="2" spans="1:16" ht="15.75" x14ac:dyDescent="0.25">
      <c r="A2" s="30" t="s">
        <v>1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</row>
    <row r="3" spans="1:16" ht="15.75" x14ac:dyDescent="0.25">
      <c r="A3" s="30" t="s">
        <v>2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</row>
    <row r="4" spans="1:16" ht="15.75" x14ac:dyDescent="0.25">
      <c r="A4" s="31" t="s">
        <v>3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</row>
    <row r="5" spans="1:16" ht="15.75" x14ac:dyDescent="0.25">
      <c r="A5" s="31" t="s">
        <v>4</v>
      </c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</row>
    <row r="6" spans="1:16" ht="15.75" x14ac:dyDescent="0.25">
      <c r="A6" s="1" t="s">
        <v>5</v>
      </c>
    </row>
    <row r="7" spans="1:16" x14ac:dyDescent="0.25">
      <c r="A7" s="27" t="s">
        <v>6</v>
      </c>
      <c r="B7" s="27"/>
      <c r="C7" s="27"/>
      <c r="F7" s="28" t="s">
        <v>44</v>
      </c>
      <c r="G7" s="28"/>
      <c r="H7" s="28"/>
      <c r="I7" s="28"/>
      <c r="J7" s="28"/>
      <c r="K7" s="28"/>
      <c r="L7" s="28"/>
    </row>
    <row r="8" spans="1:16" x14ac:dyDescent="0.25">
      <c r="A8" s="2" t="s">
        <v>8</v>
      </c>
    </row>
    <row r="9" spans="1:16" x14ac:dyDescent="0.25">
      <c r="A9" s="27" t="s">
        <v>34</v>
      </c>
      <c r="B9" s="27"/>
      <c r="C9" s="27"/>
      <c r="F9" s="28" t="s">
        <v>45</v>
      </c>
      <c r="G9" s="28"/>
      <c r="H9" s="28"/>
      <c r="I9" s="28"/>
      <c r="J9" s="28"/>
      <c r="K9" s="28"/>
      <c r="L9" s="28"/>
    </row>
    <row r="11" spans="1:16" ht="29.25" customHeight="1" x14ac:dyDescent="0.25">
      <c r="A11" s="35" t="s">
        <v>11</v>
      </c>
      <c r="B11" s="35" t="s">
        <v>12</v>
      </c>
      <c r="C11" s="35" t="s">
        <v>13</v>
      </c>
      <c r="D11" s="35" t="s">
        <v>14</v>
      </c>
      <c r="E11" s="38" t="s">
        <v>56</v>
      </c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</row>
    <row r="12" spans="1:16" ht="15" customHeight="1" x14ac:dyDescent="0.25">
      <c r="A12" s="36"/>
      <c r="B12" s="36"/>
      <c r="C12" s="36"/>
      <c r="D12" s="36"/>
      <c r="E12" s="32" t="s">
        <v>46</v>
      </c>
      <c r="F12" s="32"/>
      <c r="G12" s="32" t="s">
        <v>47</v>
      </c>
      <c r="H12" s="32"/>
      <c r="I12" s="32" t="s">
        <v>48</v>
      </c>
      <c r="J12" s="32"/>
      <c r="K12" s="32" t="s">
        <v>49</v>
      </c>
      <c r="L12" s="32"/>
      <c r="M12" s="33"/>
      <c r="N12" s="34"/>
      <c r="O12" s="33"/>
      <c r="P12" s="34"/>
    </row>
    <row r="13" spans="1:16" x14ac:dyDescent="0.25">
      <c r="A13" s="37"/>
      <c r="B13" s="37"/>
      <c r="C13" s="37"/>
      <c r="D13" s="37"/>
      <c r="E13" s="3" t="s">
        <v>20</v>
      </c>
      <c r="F13" s="3" t="s">
        <v>21</v>
      </c>
      <c r="G13" s="3" t="s">
        <v>22</v>
      </c>
      <c r="H13" s="3" t="s">
        <v>23</v>
      </c>
      <c r="I13" s="3" t="s">
        <v>24</v>
      </c>
      <c r="J13" s="3" t="s">
        <v>25</v>
      </c>
      <c r="K13" s="3" t="s">
        <v>26</v>
      </c>
      <c r="L13" s="3" t="s">
        <v>27</v>
      </c>
      <c r="M13" s="3"/>
      <c r="N13" s="3"/>
      <c r="O13" s="3"/>
      <c r="P13" s="3"/>
    </row>
    <row r="14" spans="1:16" x14ac:dyDescent="0.25">
      <c r="A14" s="4">
        <v>1</v>
      </c>
      <c r="B14" s="5" t="str">
        <f>"ALIF EZANY BIN YEM"</f>
        <v>ALIF EZANY BIN YEM</v>
      </c>
      <c r="C14" s="12" t="str">
        <f>"000923110129"</f>
        <v>000923110129</v>
      </c>
      <c r="D14" s="6" t="str">
        <f t="shared" ref="D14:D33" si="0">"MPI"</f>
        <v>MPI</v>
      </c>
      <c r="E14" s="7"/>
      <c r="F14" s="7"/>
      <c r="G14" s="7"/>
      <c r="H14" s="20"/>
      <c r="I14" s="20"/>
      <c r="J14" s="7"/>
      <c r="K14" s="7"/>
      <c r="L14" s="7"/>
      <c r="M14" s="5"/>
      <c r="N14" s="5"/>
      <c r="O14" s="5"/>
      <c r="P14" s="5"/>
    </row>
    <row r="15" spans="1:16" x14ac:dyDescent="0.25">
      <c r="A15" s="4">
        <v>2</v>
      </c>
      <c r="B15" s="5" t="str">
        <f>"ARIF MAZLAN BIN ABDUL MANAF"</f>
        <v>ARIF MAZLAN BIN ABDUL MANAF</v>
      </c>
      <c r="C15" s="6" t="str">
        <f>"000412060393"</f>
        <v>000412060393</v>
      </c>
      <c r="D15" s="6" t="str">
        <f t="shared" si="0"/>
        <v>MPI</v>
      </c>
      <c r="E15" s="7"/>
      <c r="F15" s="7"/>
      <c r="G15" s="7"/>
      <c r="H15" s="20"/>
      <c r="I15" s="20"/>
      <c r="J15" s="7"/>
      <c r="K15" s="7"/>
      <c r="L15" s="7"/>
      <c r="M15" s="5"/>
      <c r="N15" s="5"/>
      <c r="O15" s="5"/>
      <c r="P15" s="5"/>
    </row>
    <row r="16" spans="1:16" x14ac:dyDescent="0.25">
      <c r="A16" s="4">
        <v>3</v>
      </c>
      <c r="B16" s="5" t="str">
        <f>"MOHAMAD FADHIL IQMAL BIN SAPRI"</f>
        <v>MOHAMAD FADHIL IQMAL BIN SAPRI</v>
      </c>
      <c r="C16" s="6" t="str">
        <f>"000330060023"</f>
        <v>000330060023</v>
      </c>
      <c r="D16" s="6" t="str">
        <f t="shared" si="0"/>
        <v>MPI</v>
      </c>
      <c r="E16" s="7"/>
      <c r="F16" s="7"/>
      <c r="G16" s="7"/>
      <c r="H16" s="20"/>
      <c r="I16" s="20"/>
      <c r="J16" s="7"/>
      <c r="K16" s="7"/>
      <c r="L16" s="7"/>
      <c r="M16" s="5"/>
      <c r="N16" s="5"/>
      <c r="O16" s="5"/>
      <c r="P16" s="5"/>
    </row>
    <row r="17" spans="1:16" x14ac:dyDescent="0.25">
      <c r="A17" s="4">
        <v>4</v>
      </c>
      <c r="B17" s="5" t="str">
        <f>"MOHAMAD HAKIMI BIN ABDUL HADI"</f>
        <v>MOHAMAD HAKIMI BIN ABDUL HADI</v>
      </c>
      <c r="C17" s="6" t="str">
        <f>"000614060041"</f>
        <v>000614060041</v>
      </c>
      <c r="D17" s="6" t="str">
        <f t="shared" si="0"/>
        <v>MPI</v>
      </c>
      <c r="E17" s="7"/>
      <c r="F17" s="7"/>
      <c r="G17" s="7"/>
      <c r="H17" s="20"/>
      <c r="I17" s="20"/>
      <c r="J17" s="7"/>
      <c r="K17" s="7"/>
      <c r="L17" s="7"/>
      <c r="M17" s="5"/>
      <c r="N17" s="5"/>
      <c r="O17" s="5"/>
      <c r="P17" s="5"/>
    </row>
    <row r="18" spans="1:16" x14ac:dyDescent="0.25">
      <c r="A18" s="4">
        <v>5</v>
      </c>
      <c r="B18" s="5" t="str">
        <f>"MOHAMAD HARIS IZWAN BIN ABD RAHMAN"</f>
        <v>MOHAMAD HARIS IZWAN BIN ABD RAHMAN</v>
      </c>
      <c r="C18" s="6" t="str">
        <f>"001013060243"</f>
        <v>001013060243</v>
      </c>
      <c r="D18" s="6" t="str">
        <f t="shared" si="0"/>
        <v>MPI</v>
      </c>
      <c r="E18" s="7"/>
      <c r="F18" s="7"/>
      <c r="G18" s="7"/>
      <c r="H18" s="20"/>
      <c r="I18" s="20"/>
      <c r="J18" s="7"/>
      <c r="K18" s="7"/>
      <c r="L18" s="7"/>
      <c r="M18" s="5"/>
      <c r="N18" s="5"/>
      <c r="O18" s="5"/>
      <c r="P18" s="5"/>
    </row>
    <row r="19" spans="1:16" x14ac:dyDescent="0.25">
      <c r="A19" s="4">
        <v>6</v>
      </c>
      <c r="B19" s="5" t="str">
        <f>"MOHAMAD HELMI BIN IDRIS"</f>
        <v>MOHAMAD HELMI BIN IDRIS</v>
      </c>
      <c r="C19" s="6" t="str">
        <f>"000410060947"</f>
        <v>000410060947</v>
      </c>
      <c r="D19" s="6" t="str">
        <f t="shared" si="0"/>
        <v>MPI</v>
      </c>
      <c r="E19" s="7"/>
      <c r="F19" s="7"/>
      <c r="G19" s="7"/>
      <c r="H19" s="20"/>
      <c r="I19" s="20"/>
      <c r="J19" s="7"/>
      <c r="K19" s="7"/>
      <c r="L19" s="7"/>
      <c r="M19" s="5"/>
      <c r="N19" s="5"/>
      <c r="O19" s="5"/>
      <c r="P19" s="5"/>
    </row>
    <row r="20" spans="1:16" x14ac:dyDescent="0.25">
      <c r="A20" s="4">
        <v>7</v>
      </c>
      <c r="B20" s="5" t="str">
        <f>"MOHAMAD RAZLAN BIN MOHD ARIFF"</f>
        <v>MOHAMAD RAZLAN BIN MOHD ARIFF</v>
      </c>
      <c r="C20" s="6" t="str">
        <f>"000414060119"</f>
        <v>000414060119</v>
      </c>
      <c r="D20" s="6" t="str">
        <f t="shared" si="0"/>
        <v>MPI</v>
      </c>
      <c r="E20" s="7"/>
      <c r="F20" s="7"/>
      <c r="G20" s="7"/>
      <c r="H20" s="20"/>
      <c r="I20" s="20"/>
      <c r="J20" s="7"/>
      <c r="K20" s="7"/>
      <c r="L20" s="7"/>
      <c r="M20" s="5"/>
      <c r="N20" s="5"/>
      <c r="O20" s="5"/>
      <c r="P20" s="5"/>
    </row>
    <row r="21" spans="1:16" x14ac:dyDescent="0.25">
      <c r="A21" s="4">
        <v>8</v>
      </c>
      <c r="B21" s="5" t="str">
        <f>"MOHAMAD ZAIDI BIN MOHD NAJID"</f>
        <v>MOHAMAD ZAIDI BIN MOHD NAJID</v>
      </c>
      <c r="C21" s="6" t="str">
        <f>"000709030195"</f>
        <v>000709030195</v>
      </c>
      <c r="D21" s="6" t="str">
        <f t="shared" si="0"/>
        <v>MPI</v>
      </c>
      <c r="E21" s="7"/>
      <c r="F21" s="7"/>
      <c r="G21" s="7"/>
      <c r="H21" s="20"/>
      <c r="I21" s="20"/>
      <c r="J21" s="7"/>
      <c r="K21" s="7"/>
      <c r="L21" s="7"/>
      <c r="M21" s="5"/>
      <c r="N21" s="5"/>
      <c r="O21" s="5"/>
      <c r="P21" s="5"/>
    </row>
    <row r="22" spans="1:16" x14ac:dyDescent="0.25">
      <c r="A22" s="4">
        <v>9</v>
      </c>
      <c r="B22" s="5" t="str">
        <f>"MUHAMAD IMAM FIRDAUS BIN MUKTAR"</f>
        <v>MUHAMAD IMAM FIRDAUS BIN MUKTAR</v>
      </c>
      <c r="C22" s="6" t="str">
        <f>"000719060291"</f>
        <v>000719060291</v>
      </c>
      <c r="D22" s="6" t="str">
        <f t="shared" si="0"/>
        <v>MPI</v>
      </c>
      <c r="E22" s="7"/>
      <c r="F22" s="7"/>
      <c r="G22" s="7"/>
      <c r="H22" s="20"/>
      <c r="I22" s="20"/>
      <c r="J22" s="7"/>
      <c r="K22" s="7"/>
      <c r="L22" s="7"/>
      <c r="M22" s="5"/>
      <c r="N22" s="5"/>
      <c r="O22" s="5"/>
      <c r="P22" s="5"/>
    </row>
    <row r="23" spans="1:16" x14ac:dyDescent="0.25">
      <c r="A23" s="4">
        <v>10</v>
      </c>
      <c r="B23" s="5" t="str">
        <f>"MUHAMMAD ALIF JEFRYZAL BIN MOHD FAZLEY"</f>
        <v>MUHAMMAD ALIF JEFRYZAL BIN MOHD FAZLEY</v>
      </c>
      <c r="C23" s="6" t="str">
        <f>"000511100047"</f>
        <v>000511100047</v>
      </c>
      <c r="D23" s="6" t="str">
        <f t="shared" si="0"/>
        <v>MPI</v>
      </c>
      <c r="E23" s="7"/>
      <c r="F23" s="7"/>
      <c r="G23" s="7"/>
      <c r="H23" s="20"/>
      <c r="I23" s="20"/>
      <c r="J23" s="7"/>
      <c r="K23" s="7"/>
      <c r="L23" s="7"/>
      <c r="M23" s="5"/>
      <c r="N23" s="5"/>
      <c r="O23" s="5"/>
      <c r="P23" s="5"/>
    </row>
    <row r="24" spans="1:16" x14ac:dyDescent="0.25">
      <c r="A24" s="4">
        <v>11</v>
      </c>
      <c r="B24" s="5" t="str">
        <f>"MUHAMMAD AMIRRUKHAINI BIN ABDUL NIZAM"</f>
        <v>MUHAMMAD AMIRRUKHAINI BIN ABDUL NIZAM</v>
      </c>
      <c r="C24" s="6" t="str">
        <f>"000724140085"</f>
        <v>000724140085</v>
      </c>
      <c r="D24" s="6" t="str">
        <f t="shared" si="0"/>
        <v>MPI</v>
      </c>
      <c r="E24" s="7"/>
      <c r="F24" s="7"/>
      <c r="G24" s="7"/>
      <c r="H24" s="20"/>
      <c r="I24" s="20"/>
      <c r="J24" s="7"/>
      <c r="K24" s="7"/>
      <c r="L24" s="7"/>
      <c r="M24" s="5"/>
      <c r="N24" s="5"/>
      <c r="O24" s="5"/>
      <c r="P24" s="5"/>
    </row>
    <row r="25" spans="1:16" x14ac:dyDescent="0.25">
      <c r="A25" s="4">
        <v>12</v>
      </c>
      <c r="B25" s="5" t="str">
        <f>"MUHAMMAD BADRUL HISHAM BIN MAKTAR"</f>
        <v>MUHAMMAD BADRUL HISHAM BIN MAKTAR</v>
      </c>
      <c r="C25" s="6" t="str">
        <f>"000519060297"</f>
        <v>000519060297</v>
      </c>
      <c r="D25" s="6" t="str">
        <f t="shared" si="0"/>
        <v>MPI</v>
      </c>
      <c r="E25" s="7"/>
      <c r="F25" s="7"/>
      <c r="G25" s="7"/>
      <c r="H25" s="20"/>
      <c r="I25" s="20"/>
      <c r="J25" s="7"/>
      <c r="K25" s="7"/>
      <c r="L25" s="7"/>
      <c r="M25" s="5"/>
      <c r="N25" s="5"/>
      <c r="O25" s="5"/>
      <c r="P25" s="5"/>
    </row>
    <row r="26" spans="1:16" x14ac:dyDescent="0.25">
      <c r="A26" s="4">
        <v>13</v>
      </c>
      <c r="B26" s="5" t="str">
        <f>"MUHAMMAD BAIHAQI BIN MUHAMMAD YUSUF"</f>
        <v>MUHAMMAD BAIHAQI BIN MUHAMMAD YUSUF</v>
      </c>
      <c r="C26" s="6" t="str">
        <f>"000511060583"</f>
        <v>000511060583</v>
      </c>
      <c r="D26" s="6" t="str">
        <f t="shared" si="0"/>
        <v>MPI</v>
      </c>
      <c r="E26" s="7"/>
      <c r="F26" s="7"/>
      <c r="G26" s="7"/>
      <c r="H26" s="20"/>
      <c r="I26" s="20"/>
      <c r="J26" s="7"/>
      <c r="K26" s="7"/>
      <c r="L26" s="7"/>
      <c r="M26" s="5"/>
      <c r="N26" s="5"/>
      <c r="O26" s="5"/>
      <c r="P26" s="5"/>
    </row>
    <row r="27" spans="1:16" x14ac:dyDescent="0.25">
      <c r="A27" s="4">
        <v>14</v>
      </c>
      <c r="B27" s="5" t="str">
        <f>"MUHAMMAD FARHAN ASHRAF BIN FORZIRUDUAN"</f>
        <v>MUHAMMAD FARHAN ASHRAF BIN FORZIRUDUAN</v>
      </c>
      <c r="C27" s="6" t="str">
        <f>"000717060511"</f>
        <v>000717060511</v>
      </c>
      <c r="D27" s="6" t="str">
        <f t="shared" si="0"/>
        <v>MPI</v>
      </c>
      <c r="E27" s="7"/>
      <c r="F27" s="7"/>
      <c r="G27" s="7"/>
      <c r="H27" s="20"/>
      <c r="I27" s="20"/>
      <c r="J27" s="7"/>
      <c r="K27" s="7"/>
      <c r="L27" s="7"/>
      <c r="M27" s="5"/>
      <c r="N27" s="5"/>
      <c r="O27" s="5"/>
      <c r="P27" s="5"/>
    </row>
    <row r="28" spans="1:16" x14ac:dyDescent="0.25">
      <c r="A28" s="4">
        <v>15</v>
      </c>
      <c r="B28" s="5" t="str">
        <f>"MUHAMMAD NASRUDDIN BIN MOHAMAD MUHAIDIN"</f>
        <v>MUHAMMAD NASRUDDIN BIN MOHAMAD MUHAIDIN</v>
      </c>
      <c r="C28" s="6" t="str">
        <f>"000128060273"</f>
        <v>000128060273</v>
      </c>
      <c r="D28" s="6" t="str">
        <f t="shared" si="0"/>
        <v>MPI</v>
      </c>
      <c r="E28" s="7"/>
      <c r="F28" s="7"/>
      <c r="G28" s="7"/>
      <c r="H28" s="22"/>
      <c r="I28" s="20"/>
      <c r="J28" s="7"/>
      <c r="K28" s="7"/>
      <c r="L28" s="7"/>
      <c r="M28" s="5"/>
      <c r="N28" s="5"/>
      <c r="O28" s="5"/>
      <c r="P28" s="5"/>
    </row>
    <row r="29" spans="1:16" x14ac:dyDescent="0.25">
      <c r="A29" s="4">
        <v>16</v>
      </c>
      <c r="B29" s="5" t="str">
        <f>"MUHAMMAD NUR HAZIQ BIN AZMI"</f>
        <v>MUHAMMAD NUR HAZIQ BIN AZMI</v>
      </c>
      <c r="C29" s="6" t="str">
        <f>"000227101827"</f>
        <v>000227101827</v>
      </c>
      <c r="D29" s="6" t="str">
        <f t="shared" si="0"/>
        <v>MPI</v>
      </c>
      <c r="E29" s="7"/>
      <c r="F29" s="7"/>
      <c r="G29" s="7"/>
      <c r="H29" s="20"/>
      <c r="I29" s="20"/>
      <c r="J29" s="7"/>
      <c r="K29" s="7"/>
      <c r="L29" s="7"/>
      <c r="M29" s="5"/>
      <c r="N29" s="5"/>
      <c r="O29" s="5"/>
      <c r="P29" s="5"/>
    </row>
    <row r="30" spans="1:16" x14ac:dyDescent="0.25">
      <c r="A30" s="4">
        <v>17</v>
      </c>
      <c r="B30" s="5" t="str">
        <f>"MUHAMMAD NUR LOKMAN BIN JAMALUDIN"</f>
        <v>MUHAMMAD NUR LOKMAN BIN JAMALUDIN</v>
      </c>
      <c r="C30" s="6" t="str">
        <f>"818060561"</f>
        <v>818060561</v>
      </c>
      <c r="D30" s="6" t="str">
        <f t="shared" si="0"/>
        <v>MPI</v>
      </c>
      <c r="E30" s="7"/>
      <c r="F30" s="7"/>
      <c r="G30" s="7"/>
      <c r="H30" s="20"/>
      <c r="I30" s="20"/>
      <c r="J30" s="7"/>
      <c r="K30" s="7"/>
      <c r="L30" s="7"/>
      <c r="M30" s="5"/>
      <c r="N30" s="5"/>
      <c r="O30" s="5"/>
      <c r="P30" s="5"/>
    </row>
    <row r="31" spans="1:16" x14ac:dyDescent="0.25">
      <c r="A31" s="4">
        <v>18</v>
      </c>
      <c r="B31" s="5" t="str">
        <f>"MUHAMMAD TAUFIQ BIN TAUHID"</f>
        <v>MUHAMMAD TAUFIQ BIN TAUHID</v>
      </c>
      <c r="C31" s="6" t="str">
        <f>"001118060215"</f>
        <v>001118060215</v>
      </c>
      <c r="D31" s="6" t="str">
        <f t="shared" si="0"/>
        <v>MPI</v>
      </c>
      <c r="E31" s="7"/>
      <c r="F31" s="7"/>
      <c r="G31" s="7"/>
      <c r="H31" s="20"/>
      <c r="I31" s="20"/>
      <c r="J31" s="7"/>
      <c r="K31" s="7"/>
      <c r="L31" s="7"/>
      <c r="M31" s="5"/>
      <c r="N31" s="5"/>
      <c r="O31" s="5"/>
      <c r="P31" s="5"/>
    </row>
    <row r="32" spans="1:16" x14ac:dyDescent="0.25">
      <c r="A32" s="4">
        <v>19</v>
      </c>
      <c r="B32" s="5" t="str">
        <f>"MUHAMMAD ZUL IMAN HAKIMI BIN A ZUL-KARNAIEN"</f>
        <v>MUHAMMAD ZUL IMAN HAKIMI BIN A ZUL-KARNAIEN</v>
      </c>
      <c r="C32" s="6" t="str">
        <f>"000406060725"</f>
        <v>000406060725</v>
      </c>
      <c r="D32" s="6" t="str">
        <f t="shared" si="0"/>
        <v>MPI</v>
      </c>
      <c r="E32" s="7"/>
      <c r="F32" s="7"/>
      <c r="G32" s="7"/>
      <c r="H32" s="20"/>
      <c r="I32" s="20"/>
      <c r="J32" s="7"/>
      <c r="K32" s="7"/>
      <c r="L32" s="7"/>
      <c r="M32" s="5"/>
      <c r="N32" s="5"/>
      <c r="O32" s="5"/>
      <c r="P32" s="5"/>
    </row>
    <row r="33" spans="1:16" x14ac:dyDescent="0.25">
      <c r="A33" s="4">
        <v>20</v>
      </c>
      <c r="B33" s="5" t="str">
        <f>"NORAIN ATIRAH BINTI MOHD ZAIDA"</f>
        <v>NORAIN ATIRAH BINTI MOHD ZAIDA</v>
      </c>
      <c r="C33" s="6" t="str">
        <f>"001003060020"</f>
        <v>001003060020</v>
      </c>
      <c r="D33" s="6" t="str">
        <f t="shared" si="0"/>
        <v>MPI</v>
      </c>
      <c r="E33" s="7"/>
      <c r="F33" s="7"/>
      <c r="G33" s="7"/>
      <c r="H33" s="20"/>
      <c r="I33" s="20"/>
      <c r="J33" s="7"/>
      <c r="K33" s="7"/>
      <c r="L33" s="7"/>
      <c r="M33" s="5"/>
      <c r="N33" s="5"/>
      <c r="O33" s="5"/>
      <c r="P33" s="5"/>
    </row>
    <row r="34" spans="1:16" x14ac:dyDescent="0.25">
      <c r="A34" s="8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</row>
    <row r="36" spans="1:16" x14ac:dyDescent="0.25">
      <c r="A36" s="10"/>
      <c r="B36" s="10" t="s">
        <v>28</v>
      </c>
    </row>
    <row r="37" spans="1:16" x14ac:dyDescent="0.25">
      <c r="A37" s="10"/>
      <c r="B37" s="10" t="s">
        <v>29</v>
      </c>
    </row>
    <row r="38" spans="1:16" x14ac:dyDescent="0.25">
      <c r="A38" s="10"/>
    </row>
    <row r="40" spans="1:16" x14ac:dyDescent="0.25">
      <c r="A40" s="29" t="s">
        <v>30</v>
      </c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</row>
    <row r="41" spans="1:16" ht="15.75" x14ac:dyDescent="0.25">
      <c r="A41" s="29" t="s">
        <v>31</v>
      </c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</row>
    <row r="42" spans="1:16" ht="15.75" x14ac:dyDescent="0.25">
      <c r="A42" s="30" t="s">
        <v>1</v>
      </c>
      <c r="B42" s="30"/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</row>
    <row r="43" spans="1:16" ht="15.75" x14ac:dyDescent="0.25">
      <c r="A43" s="30" t="s">
        <v>2</v>
      </c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</row>
    <row r="44" spans="1:16" ht="15.75" x14ac:dyDescent="0.25">
      <c r="A44" s="31" t="s">
        <v>3</v>
      </c>
      <c r="B44" s="31"/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</row>
    <row r="45" spans="1:16" ht="15.75" x14ac:dyDescent="0.25">
      <c r="A45" s="31" t="s">
        <v>4</v>
      </c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</row>
    <row r="46" spans="1:16" ht="15.75" x14ac:dyDescent="0.25">
      <c r="A46" s="1" t="s">
        <v>5</v>
      </c>
    </row>
    <row r="47" spans="1:16" x14ac:dyDescent="0.25">
      <c r="A47" s="27" t="s">
        <v>6</v>
      </c>
      <c r="B47" s="27"/>
      <c r="C47" s="27"/>
      <c r="F47" s="28" t="s">
        <v>44</v>
      </c>
      <c r="G47" s="28"/>
      <c r="H47" s="28"/>
      <c r="I47" s="28"/>
      <c r="J47" s="28"/>
      <c r="K47" s="28"/>
      <c r="L47" s="28"/>
    </row>
    <row r="48" spans="1:16" x14ac:dyDescent="0.25">
      <c r="A48" s="2" t="s">
        <v>8</v>
      </c>
    </row>
    <row r="49" spans="1:16" x14ac:dyDescent="0.25">
      <c r="A49" s="27" t="s">
        <v>34</v>
      </c>
      <c r="B49" s="27"/>
      <c r="C49" s="27"/>
      <c r="F49" s="28" t="s">
        <v>45</v>
      </c>
      <c r="G49" s="28"/>
      <c r="H49" s="28"/>
      <c r="I49" s="28"/>
      <c r="J49" s="28"/>
      <c r="K49" s="28"/>
      <c r="L49" s="28"/>
    </row>
    <row r="51" spans="1:16" ht="30.75" customHeight="1" x14ac:dyDescent="0.25">
      <c r="A51" s="35" t="s">
        <v>11</v>
      </c>
      <c r="B51" s="35" t="s">
        <v>12</v>
      </c>
      <c r="C51" s="35" t="s">
        <v>13</v>
      </c>
      <c r="D51" s="35" t="s">
        <v>14</v>
      </c>
      <c r="E51" s="38" t="s">
        <v>15</v>
      </c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</row>
    <row r="52" spans="1:16" ht="15" customHeight="1" x14ac:dyDescent="0.25">
      <c r="A52" s="36"/>
      <c r="B52" s="36"/>
      <c r="C52" s="36"/>
      <c r="D52" s="36"/>
      <c r="E52" s="32" t="s">
        <v>46</v>
      </c>
      <c r="F52" s="32"/>
      <c r="G52" s="32" t="s">
        <v>47</v>
      </c>
      <c r="H52" s="32"/>
      <c r="I52" s="32" t="s">
        <v>48</v>
      </c>
      <c r="J52" s="32"/>
      <c r="K52" s="32" t="s">
        <v>49</v>
      </c>
      <c r="L52" s="32"/>
      <c r="M52" s="33"/>
      <c r="N52" s="34"/>
      <c r="O52" s="33"/>
      <c r="P52" s="34"/>
    </row>
    <row r="53" spans="1:16" x14ac:dyDescent="0.25">
      <c r="A53" s="37"/>
      <c r="B53" s="37"/>
      <c r="C53" s="37"/>
      <c r="D53" s="37"/>
      <c r="E53" s="3" t="s">
        <v>20</v>
      </c>
      <c r="F53" s="3" t="s">
        <v>21</v>
      </c>
      <c r="G53" s="3" t="s">
        <v>22</v>
      </c>
      <c r="H53" s="3" t="s">
        <v>23</v>
      </c>
      <c r="I53" s="3" t="s">
        <v>24</v>
      </c>
      <c r="J53" s="3" t="s">
        <v>25</v>
      </c>
      <c r="K53" s="3" t="s">
        <v>26</v>
      </c>
      <c r="L53" s="3" t="s">
        <v>27</v>
      </c>
      <c r="M53" s="3"/>
      <c r="N53" s="3"/>
      <c r="O53" s="3"/>
      <c r="P53" s="3"/>
    </row>
    <row r="54" spans="1:16" x14ac:dyDescent="0.25">
      <c r="A54" s="4">
        <v>21</v>
      </c>
      <c r="B54" s="5" t="str">
        <f>"NORASMIRAH BINTI ROZEMI"</f>
        <v>NORASMIRAH BINTI ROZEMI</v>
      </c>
      <c r="C54" s="6" t="str">
        <f>"001002060352"</f>
        <v>001002060352</v>
      </c>
      <c r="D54" s="6" t="str">
        <f t="shared" ref="D54:D59" si="1">"MPI"</f>
        <v>MPI</v>
      </c>
      <c r="E54" s="7"/>
      <c r="F54" s="7"/>
      <c r="G54" s="7"/>
      <c r="H54" s="20"/>
      <c r="I54" s="20"/>
      <c r="J54" s="7"/>
      <c r="K54" s="7"/>
      <c r="L54" s="7"/>
      <c r="M54" s="5"/>
      <c r="N54" s="5"/>
      <c r="O54" s="5"/>
      <c r="P54" s="5"/>
    </row>
    <row r="55" spans="1:16" x14ac:dyDescent="0.25">
      <c r="A55" s="4">
        <v>22</v>
      </c>
      <c r="B55" s="5" t="str">
        <f>"NORFATIN EISYA'MIRA BINTI ABDUL"</f>
        <v>NORFATIN EISYA'MIRA BINTI ABDUL</v>
      </c>
      <c r="C55" s="6" t="str">
        <f>"000226050490"</f>
        <v>000226050490</v>
      </c>
      <c r="D55" s="6" t="str">
        <f t="shared" si="1"/>
        <v>MPI</v>
      </c>
      <c r="E55" s="7"/>
      <c r="F55" s="7"/>
      <c r="G55" s="7"/>
      <c r="H55" s="20"/>
      <c r="I55" s="20"/>
      <c r="J55" s="7"/>
      <c r="K55" s="7"/>
      <c r="L55" s="7"/>
      <c r="M55" s="5"/>
      <c r="N55" s="5"/>
      <c r="O55" s="5"/>
      <c r="P55" s="5"/>
    </row>
    <row r="56" spans="1:16" x14ac:dyDescent="0.25">
      <c r="A56" s="4">
        <v>23</v>
      </c>
      <c r="B56" s="5" t="str">
        <f>"NUR MASSHITAH ATINI BINTI HADIS"</f>
        <v>NUR MASSHITAH ATINI BINTI HADIS</v>
      </c>
      <c r="C56" s="6" t="str">
        <f>"000331060156"</f>
        <v>000331060156</v>
      </c>
      <c r="D56" s="6" t="str">
        <f t="shared" si="1"/>
        <v>MPI</v>
      </c>
      <c r="E56" s="7"/>
      <c r="F56" s="7"/>
      <c r="G56" s="7"/>
      <c r="H56" s="20"/>
      <c r="I56" s="20"/>
      <c r="J56" s="7"/>
      <c r="K56" s="7"/>
      <c r="L56" s="7"/>
      <c r="M56" s="5"/>
      <c r="N56" s="5"/>
      <c r="O56" s="5"/>
      <c r="P56" s="5"/>
    </row>
    <row r="57" spans="1:16" x14ac:dyDescent="0.25">
      <c r="A57" s="4">
        <v>24</v>
      </c>
      <c r="B57" s="5" t="str">
        <f>"NURSYAHIRAH FADHLINA BINTI MUN"</f>
        <v>NURSYAHIRAH FADHLINA BINTI MUN</v>
      </c>
      <c r="C57" s="6" t="str">
        <f>"001225060018"</f>
        <v>001225060018</v>
      </c>
      <c r="D57" s="6" t="str">
        <f t="shared" si="1"/>
        <v>MPI</v>
      </c>
      <c r="E57" s="7"/>
      <c r="F57" s="7"/>
      <c r="G57" s="7"/>
      <c r="H57" s="20"/>
      <c r="I57" s="20"/>
      <c r="J57" s="7"/>
      <c r="K57" s="7"/>
      <c r="L57" s="7"/>
      <c r="M57" s="5"/>
      <c r="N57" s="5"/>
      <c r="O57" s="5"/>
      <c r="P57" s="5"/>
    </row>
    <row r="58" spans="1:16" x14ac:dyDescent="0.25">
      <c r="A58" s="4">
        <v>25</v>
      </c>
      <c r="B58" s="5" t="str">
        <f>"RUSMARINI ASNIZA BINTI ZAKERIA"</f>
        <v>RUSMARINI ASNIZA BINTI ZAKERIA</v>
      </c>
      <c r="C58" s="6" t="str">
        <f>"000416060366"</f>
        <v>000416060366</v>
      </c>
      <c r="D58" s="6" t="str">
        <f t="shared" si="1"/>
        <v>MPI</v>
      </c>
      <c r="E58" s="7"/>
      <c r="F58" s="7"/>
      <c r="G58" s="7"/>
      <c r="H58" s="20"/>
      <c r="I58" s="20"/>
      <c r="J58" s="7"/>
      <c r="K58" s="7"/>
      <c r="L58" s="7"/>
      <c r="M58" s="5"/>
      <c r="N58" s="5"/>
      <c r="O58" s="5"/>
      <c r="P58" s="5"/>
    </row>
    <row r="59" spans="1:16" x14ac:dyDescent="0.25">
      <c r="A59" s="4">
        <v>26</v>
      </c>
      <c r="B59" s="5" t="str">
        <f>"ZARITH ISKANDAR BIN ZULKIFLI"</f>
        <v>ZARITH ISKANDAR BIN ZULKIFLI</v>
      </c>
      <c r="C59" s="6" t="str">
        <f>"000213140067"</f>
        <v>000213140067</v>
      </c>
      <c r="D59" s="6" t="str">
        <f t="shared" si="1"/>
        <v>MPI</v>
      </c>
      <c r="E59" s="7"/>
      <c r="F59" s="7"/>
      <c r="G59" s="7"/>
      <c r="H59" s="20"/>
      <c r="I59" s="20"/>
      <c r="J59" s="7"/>
      <c r="K59" s="7"/>
      <c r="L59" s="7"/>
      <c r="M59" s="5"/>
      <c r="N59" s="5"/>
      <c r="O59" s="5"/>
      <c r="P59" s="5"/>
    </row>
    <row r="60" spans="1:16" x14ac:dyDescent="0.25">
      <c r="A60" s="4">
        <v>27</v>
      </c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</row>
    <row r="61" spans="1:16" x14ac:dyDescent="0.25">
      <c r="A61" s="4">
        <v>28</v>
      </c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</row>
    <row r="62" spans="1:16" x14ac:dyDescent="0.25">
      <c r="A62" s="4">
        <v>29</v>
      </c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</row>
    <row r="63" spans="1:16" x14ac:dyDescent="0.25">
      <c r="A63" s="4">
        <v>30</v>
      </c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</row>
    <row r="64" spans="1:16" x14ac:dyDescent="0.25">
      <c r="A64" s="4">
        <v>31</v>
      </c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</row>
    <row r="65" spans="1:16" x14ac:dyDescent="0.25">
      <c r="A65" s="4">
        <v>32</v>
      </c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</row>
    <row r="66" spans="1:16" x14ac:dyDescent="0.25">
      <c r="A66" s="4">
        <v>33</v>
      </c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</row>
    <row r="67" spans="1:16" x14ac:dyDescent="0.25">
      <c r="A67" s="4">
        <v>34</v>
      </c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</row>
    <row r="68" spans="1:16" x14ac:dyDescent="0.25">
      <c r="A68" s="4">
        <v>35</v>
      </c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</row>
    <row r="69" spans="1:16" x14ac:dyDescent="0.25">
      <c r="A69" s="4">
        <v>36</v>
      </c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</row>
    <row r="70" spans="1:16" x14ac:dyDescent="0.25">
      <c r="A70" s="4">
        <v>37</v>
      </c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</row>
    <row r="71" spans="1:16" x14ac:dyDescent="0.25">
      <c r="A71" s="4">
        <v>38</v>
      </c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</row>
    <row r="72" spans="1:16" x14ac:dyDescent="0.25">
      <c r="A72" s="4">
        <v>39</v>
      </c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</row>
    <row r="73" spans="1:16" x14ac:dyDescent="0.25">
      <c r="A73" s="4">
        <v>40</v>
      </c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</row>
    <row r="74" spans="1:16" x14ac:dyDescent="0.25">
      <c r="A74" s="8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</row>
    <row r="76" spans="1:16" x14ac:dyDescent="0.25">
      <c r="A76" s="10"/>
      <c r="B76" s="10" t="s">
        <v>28</v>
      </c>
    </row>
    <row r="77" spans="1:16" x14ac:dyDescent="0.25">
      <c r="A77" s="10"/>
      <c r="B77" s="10" t="s">
        <v>29</v>
      </c>
    </row>
    <row r="78" spans="1:16" x14ac:dyDescent="0.25">
      <c r="A78" s="10"/>
    </row>
    <row r="80" spans="1:16" x14ac:dyDescent="0.25">
      <c r="A80" s="29" t="s">
        <v>32</v>
      </c>
      <c r="B80" s="29"/>
      <c r="C80" s="29"/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29"/>
      <c r="O80" s="29"/>
      <c r="P80" s="29"/>
    </row>
  </sheetData>
  <sheetProtection password="9ECD" sheet="1" objects="1" scenarios="1"/>
  <mergeCells count="42">
    <mergeCell ref="A7:C7"/>
    <mergeCell ref="F7:L7"/>
    <mergeCell ref="A1:P1"/>
    <mergeCell ref="A2:P2"/>
    <mergeCell ref="A3:P3"/>
    <mergeCell ref="A4:P4"/>
    <mergeCell ref="A5:P5"/>
    <mergeCell ref="A9:C9"/>
    <mergeCell ref="F9:L9"/>
    <mergeCell ref="A11:A13"/>
    <mergeCell ref="B11:B13"/>
    <mergeCell ref="C11:C13"/>
    <mergeCell ref="D11:D13"/>
    <mergeCell ref="E11:P11"/>
    <mergeCell ref="E12:F12"/>
    <mergeCell ref="G12:H12"/>
    <mergeCell ref="I12:J12"/>
    <mergeCell ref="A49:C49"/>
    <mergeCell ref="F49:L49"/>
    <mergeCell ref="K12:L12"/>
    <mergeCell ref="M12:N12"/>
    <mergeCell ref="O12:P12"/>
    <mergeCell ref="A40:P40"/>
    <mergeCell ref="A41:P41"/>
    <mergeCell ref="A42:P42"/>
    <mergeCell ref="A43:P43"/>
    <mergeCell ref="A44:P44"/>
    <mergeCell ref="A45:P45"/>
    <mergeCell ref="A47:C47"/>
    <mergeCell ref="F47:L47"/>
    <mergeCell ref="O52:P52"/>
    <mergeCell ref="A80:P80"/>
    <mergeCell ref="A51:A53"/>
    <mergeCell ref="B51:B53"/>
    <mergeCell ref="C51:C53"/>
    <mergeCell ref="D51:D53"/>
    <mergeCell ref="E51:P51"/>
    <mergeCell ref="E52:F52"/>
    <mergeCell ref="G52:H52"/>
    <mergeCell ref="I52:J52"/>
    <mergeCell ref="K52:L52"/>
    <mergeCell ref="M52:N5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0"/>
  <sheetViews>
    <sheetView zoomScale="90" zoomScaleNormal="90" workbookViewId="0">
      <selection activeCell="E11" sqref="E11:P11"/>
    </sheetView>
  </sheetViews>
  <sheetFormatPr defaultRowHeight="15" x14ac:dyDescent="0.25"/>
  <cols>
    <col min="1" max="1" width="5.28515625" customWidth="1"/>
    <col min="2" max="2" width="41.140625" customWidth="1"/>
    <col min="3" max="3" width="14.28515625" customWidth="1"/>
    <col min="4" max="4" width="11.42578125" customWidth="1"/>
  </cols>
  <sheetData>
    <row r="1" spans="1:16" ht="15.75" x14ac:dyDescent="0.25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</row>
    <row r="2" spans="1:16" ht="15.75" x14ac:dyDescent="0.25">
      <c r="A2" s="30" t="s">
        <v>1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</row>
    <row r="3" spans="1:16" ht="15.75" x14ac:dyDescent="0.25">
      <c r="A3" s="30" t="s">
        <v>2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</row>
    <row r="4" spans="1:16" ht="15.75" x14ac:dyDescent="0.25">
      <c r="A4" s="31" t="s">
        <v>3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</row>
    <row r="5" spans="1:16" ht="15.75" x14ac:dyDescent="0.25">
      <c r="A5" s="31" t="s">
        <v>4</v>
      </c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</row>
    <row r="6" spans="1:16" ht="15.75" x14ac:dyDescent="0.25">
      <c r="A6" s="1" t="s">
        <v>5</v>
      </c>
    </row>
    <row r="7" spans="1:16" x14ac:dyDescent="0.25">
      <c r="A7" s="27" t="s">
        <v>6</v>
      </c>
      <c r="B7" s="27"/>
      <c r="C7" s="27"/>
      <c r="F7" s="28" t="s">
        <v>50</v>
      </c>
      <c r="G7" s="28"/>
      <c r="H7" s="28"/>
      <c r="I7" s="28"/>
      <c r="J7" s="28"/>
      <c r="K7" s="28"/>
      <c r="L7" s="28"/>
    </row>
    <row r="8" spans="1:16" x14ac:dyDescent="0.25">
      <c r="A8" s="2" t="s">
        <v>8</v>
      </c>
    </row>
    <row r="9" spans="1:16" x14ac:dyDescent="0.25">
      <c r="A9" s="27" t="s">
        <v>34</v>
      </c>
      <c r="B9" s="27"/>
      <c r="C9" s="27"/>
      <c r="F9" s="28" t="s">
        <v>51</v>
      </c>
      <c r="G9" s="28"/>
      <c r="H9" s="28"/>
      <c r="I9" s="28"/>
      <c r="J9" s="28"/>
      <c r="K9" s="28"/>
      <c r="L9" s="28"/>
    </row>
    <row r="11" spans="1:16" ht="29.25" customHeight="1" x14ac:dyDescent="0.25">
      <c r="A11" s="35" t="s">
        <v>11</v>
      </c>
      <c r="B11" s="35" t="s">
        <v>12</v>
      </c>
      <c r="C11" s="35" t="s">
        <v>13</v>
      </c>
      <c r="D11" s="35" t="s">
        <v>14</v>
      </c>
      <c r="E11" s="38" t="s">
        <v>56</v>
      </c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</row>
    <row r="12" spans="1:16" ht="15" customHeight="1" x14ac:dyDescent="0.25">
      <c r="A12" s="36"/>
      <c r="B12" s="36"/>
      <c r="C12" s="36"/>
      <c r="D12" s="36"/>
      <c r="E12" s="32" t="s">
        <v>52</v>
      </c>
      <c r="F12" s="32"/>
      <c r="G12" s="32" t="s">
        <v>53</v>
      </c>
      <c r="H12" s="32"/>
      <c r="I12" s="32" t="s">
        <v>54</v>
      </c>
      <c r="J12" s="32"/>
      <c r="K12" s="32" t="s">
        <v>55</v>
      </c>
      <c r="L12" s="32"/>
      <c r="M12" s="33"/>
      <c r="N12" s="34"/>
      <c r="O12" s="33"/>
      <c r="P12" s="34"/>
    </row>
    <row r="13" spans="1:16" x14ac:dyDescent="0.25">
      <c r="A13" s="37"/>
      <c r="B13" s="37"/>
      <c r="C13" s="37"/>
      <c r="D13" s="37"/>
      <c r="E13" s="3" t="s">
        <v>20</v>
      </c>
      <c r="F13" s="3" t="s">
        <v>21</v>
      </c>
      <c r="G13" s="3" t="s">
        <v>22</v>
      </c>
      <c r="H13" s="3" t="s">
        <v>23</v>
      </c>
      <c r="I13" s="3" t="s">
        <v>24</v>
      </c>
      <c r="J13" s="3" t="s">
        <v>25</v>
      </c>
      <c r="K13" s="3" t="s">
        <v>26</v>
      </c>
      <c r="L13" s="3" t="s">
        <v>27</v>
      </c>
      <c r="M13" s="3"/>
      <c r="N13" s="3"/>
      <c r="O13" s="3"/>
      <c r="P13" s="3"/>
    </row>
    <row r="14" spans="1:16" x14ac:dyDescent="0.25">
      <c r="A14" s="4">
        <v>1</v>
      </c>
      <c r="B14" s="5" t="str">
        <f>"AHMAD FITRI HIJJAZ BIN AHMAD NAZRI"</f>
        <v>AHMAD FITRI HIJJAZ BIN AHMAD NAZRI</v>
      </c>
      <c r="C14" s="6" t="str">
        <f>"000613060293"</f>
        <v>000613060293</v>
      </c>
      <c r="D14" s="6" t="str">
        <f t="shared" ref="D14:D33" si="0">"MTA"</f>
        <v>MTA</v>
      </c>
      <c r="E14" s="7"/>
      <c r="F14" s="7"/>
      <c r="G14" s="7"/>
      <c r="H14" s="7"/>
      <c r="I14" s="7"/>
      <c r="J14" s="7"/>
      <c r="K14" s="7"/>
      <c r="L14" s="7"/>
      <c r="M14" s="5"/>
      <c r="N14" s="5"/>
      <c r="O14" s="5"/>
      <c r="P14" s="5"/>
    </row>
    <row r="15" spans="1:16" x14ac:dyDescent="0.25">
      <c r="A15" s="4">
        <v>2</v>
      </c>
      <c r="B15" s="5" t="str">
        <f>"AMIRUL AIMAN BIN ISMAIL"</f>
        <v>AMIRUL AIMAN BIN ISMAIL</v>
      </c>
      <c r="C15" s="6" t="str">
        <f>"000105030485"</f>
        <v>000105030485</v>
      </c>
      <c r="D15" s="6" t="str">
        <f t="shared" si="0"/>
        <v>MTA</v>
      </c>
      <c r="E15" s="7"/>
      <c r="F15" s="7"/>
      <c r="G15" s="7"/>
      <c r="H15" s="7"/>
      <c r="I15" s="7"/>
      <c r="J15" s="7"/>
      <c r="K15" s="7"/>
      <c r="L15" s="7"/>
      <c r="M15" s="5"/>
      <c r="N15" s="5"/>
      <c r="O15" s="5"/>
      <c r="P15" s="5"/>
    </row>
    <row r="16" spans="1:16" x14ac:dyDescent="0.25">
      <c r="A16" s="4">
        <v>3</v>
      </c>
      <c r="B16" s="5" t="str">
        <f>"DARRENNISH A/L SELVARAJAH"</f>
        <v>DARRENNISH A/L SELVARAJAH</v>
      </c>
      <c r="C16" s="6" t="str">
        <f>"001102060851"</f>
        <v>001102060851</v>
      </c>
      <c r="D16" s="6" t="str">
        <f t="shared" si="0"/>
        <v>MTA</v>
      </c>
      <c r="E16" s="7"/>
      <c r="F16" s="7"/>
      <c r="G16" s="7"/>
      <c r="H16" s="7"/>
      <c r="I16" s="7"/>
      <c r="J16" s="7"/>
      <c r="K16" s="7"/>
      <c r="L16" s="7"/>
      <c r="M16" s="5"/>
      <c r="N16" s="5"/>
      <c r="O16" s="5"/>
      <c r="P16" s="5"/>
    </row>
    <row r="17" spans="1:16" x14ac:dyDescent="0.25">
      <c r="A17" s="4">
        <v>4</v>
      </c>
      <c r="B17" s="5" t="str">
        <f>"MOHAMAD FARHAN BIN RAZALI"</f>
        <v>MOHAMAD FARHAN BIN RAZALI</v>
      </c>
      <c r="C17" s="6" t="str">
        <f>"000220020063"</f>
        <v>000220020063</v>
      </c>
      <c r="D17" s="6" t="str">
        <f t="shared" si="0"/>
        <v>MTA</v>
      </c>
      <c r="E17" s="7"/>
      <c r="F17" s="7"/>
      <c r="G17" s="7"/>
      <c r="H17" s="7"/>
      <c r="I17" s="7"/>
      <c r="J17" s="7"/>
      <c r="K17" s="7"/>
      <c r="L17" s="7"/>
      <c r="M17" s="5"/>
      <c r="N17" s="5"/>
      <c r="O17" s="5"/>
      <c r="P17" s="5"/>
    </row>
    <row r="18" spans="1:16" x14ac:dyDescent="0.25">
      <c r="A18" s="4">
        <v>5</v>
      </c>
      <c r="B18" s="5" t="str">
        <f>"MOHAMAD HAZWAN HANIF BIN MOHAMAD HASHIM"</f>
        <v>MOHAMAD HAZWAN HANIF BIN MOHAMAD HASHIM</v>
      </c>
      <c r="C18" s="6" t="str">
        <f>"001220060457"</f>
        <v>001220060457</v>
      </c>
      <c r="D18" s="6" t="str">
        <f t="shared" si="0"/>
        <v>MTA</v>
      </c>
      <c r="E18" s="7"/>
      <c r="F18" s="7"/>
      <c r="G18" s="7"/>
      <c r="H18" s="7"/>
      <c r="I18" s="7"/>
      <c r="J18" s="7"/>
      <c r="K18" s="7"/>
      <c r="L18" s="7"/>
      <c r="M18" s="5"/>
      <c r="N18" s="5"/>
      <c r="O18" s="5"/>
      <c r="P18" s="5"/>
    </row>
    <row r="19" spans="1:16" x14ac:dyDescent="0.25">
      <c r="A19" s="4">
        <v>6</v>
      </c>
      <c r="B19" s="5" t="str">
        <f>"MOHAMAD NASIRUDDIN BIN MOHD NOR"</f>
        <v>MOHAMAD NASIRUDDIN BIN MOHD NOR</v>
      </c>
      <c r="C19" s="6" t="str">
        <f>"000131030067"</f>
        <v>000131030067</v>
      </c>
      <c r="D19" s="6" t="str">
        <f t="shared" si="0"/>
        <v>MTA</v>
      </c>
      <c r="E19" s="7"/>
      <c r="F19" s="7"/>
      <c r="G19" s="7"/>
      <c r="H19" s="7"/>
      <c r="I19" s="7"/>
      <c r="J19" s="7"/>
      <c r="K19" s="7"/>
      <c r="L19" s="7"/>
      <c r="M19" s="5"/>
      <c r="N19" s="5"/>
      <c r="O19" s="5"/>
      <c r="P19" s="5"/>
    </row>
    <row r="20" spans="1:16" x14ac:dyDescent="0.25">
      <c r="A20" s="4">
        <v>7</v>
      </c>
      <c r="B20" s="5" t="str">
        <f>"MOHAMMAD AMIRUL AMIR BIN AZHARI"</f>
        <v>MOHAMMAD AMIRUL AMIR BIN AZHARI</v>
      </c>
      <c r="C20" s="6" t="str">
        <f>"000708060499"</f>
        <v>000708060499</v>
      </c>
      <c r="D20" s="6" t="str">
        <f t="shared" si="0"/>
        <v>MTA</v>
      </c>
      <c r="E20" s="7"/>
      <c r="F20" s="7"/>
      <c r="G20" s="7"/>
      <c r="H20" s="7"/>
      <c r="I20" s="7"/>
      <c r="J20" s="7"/>
      <c r="K20" s="7"/>
      <c r="L20" s="7"/>
      <c r="M20" s="5"/>
      <c r="N20" s="5"/>
      <c r="O20" s="5"/>
      <c r="P20" s="5"/>
    </row>
    <row r="21" spans="1:16" x14ac:dyDescent="0.25">
      <c r="A21" s="4">
        <v>8</v>
      </c>
      <c r="B21" s="5" t="str">
        <f>"MUHAMAD AIMAN BIN SAIDI"</f>
        <v>MUHAMAD AIMAN BIN SAIDI</v>
      </c>
      <c r="C21" s="6" t="str">
        <f>"000729060025"</f>
        <v>000729060025</v>
      </c>
      <c r="D21" s="6" t="str">
        <f t="shared" si="0"/>
        <v>MTA</v>
      </c>
      <c r="E21" s="7"/>
      <c r="F21" s="7"/>
      <c r="G21" s="7"/>
      <c r="H21" s="7"/>
      <c r="I21" s="7"/>
      <c r="J21" s="7"/>
      <c r="K21" s="7"/>
      <c r="L21" s="7"/>
      <c r="M21" s="5"/>
      <c r="N21" s="5"/>
      <c r="O21" s="5"/>
      <c r="P21" s="5"/>
    </row>
    <row r="22" spans="1:16" x14ac:dyDescent="0.25">
      <c r="A22" s="4">
        <v>9</v>
      </c>
      <c r="B22" s="5" t="str">
        <f>"MUHAMAD IRFAN BIN MUHAMAD NASRI"</f>
        <v>MUHAMAD IRFAN BIN MUHAMAD NASRI</v>
      </c>
      <c r="C22" s="6" t="str">
        <f>"001129060077"</f>
        <v>001129060077</v>
      </c>
      <c r="D22" s="6" t="str">
        <f t="shared" si="0"/>
        <v>MTA</v>
      </c>
      <c r="E22" s="7"/>
      <c r="F22" s="7"/>
      <c r="G22" s="7"/>
      <c r="H22" s="7"/>
      <c r="I22" s="7"/>
      <c r="J22" s="7"/>
      <c r="K22" s="7"/>
      <c r="L22" s="7"/>
      <c r="M22" s="5"/>
      <c r="N22" s="5"/>
      <c r="O22" s="5"/>
      <c r="P22" s="5"/>
    </row>
    <row r="23" spans="1:16" x14ac:dyDescent="0.25">
      <c r="A23" s="4">
        <v>10</v>
      </c>
      <c r="B23" s="5" t="str">
        <f>"MUHAMAD NORHAKIM BIN MUHAMAD ZUKRI"</f>
        <v>MUHAMAD NORHAKIM BIN MUHAMAD ZUKRI</v>
      </c>
      <c r="C23" s="6" t="str">
        <f>"000926060235"</f>
        <v>000926060235</v>
      </c>
      <c r="D23" s="6" t="str">
        <f t="shared" si="0"/>
        <v>MTA</v>
      </c>
      <c r="E23" s="7"/>
      <c r="F23" s="7"/>
      <c r="G23" s="7"/>
      <c r="H23" s="7"/>
      <c r="I23" s="7"/>
      <c r="J23" s="7"/>
      <c r="K23" s="7"/>
      <c r="L23" s="7"/>
      <c r="M23" s="5"/>
      <c r="N23" s="5"/>
      <c r="O23" s="5"/>
      <c r="P23" s="5"/>
    </row>
    <row r="24" spans="1:16" x14ac:dyDescent="0.25">
      <c r="A24" s="4">
        <v>11</v>
      </c>
      <c r="B24" s="5" t="str">
        <f>"MUHAMAD SOLLIHIN ASRAF BIN ZAINOL"</f>
        <v>MUHAMAD SOLLIHIN ASRAF BIN ZAINOL</v>
      </c>
      <c r="C24" s="6" t="str">
        <f>"000202060029"</f>
        <v>000202060029</v>
      </c>
      <c r="D24" s="6" t="str">
        <f t="shared" si="0"/>
        <v>MTA</v>
      </c>
      <c r="E24" s="7"/>
      <c r="F24" s="7"/>
      <c r="G24" s="7"/>
      <c r="H24" s="7"/>
      <c r="I24" s="7"/>
      <c r="J24" s="7"/>
      <c r="K24" s="7"/>
      <c r="L24" s="7"/>
      <c r="M24" s="5"/>
      <c r="N24" s="5"/>
      <c r="O24" s="5"/>
      <c r="P24" s="5"/>
    </row>
    <row r="25" spans="1:16" x14ac:dyDescent="0.25">
      <c r="A25" s="4">
        <v>12</v>
      </c>
      <c r="B25" s="5" t="str">
        <f>"MUHAMMAD AFIQ NASHROL BIN MAZUAN"</f>
        <v>MUHAMMAD AFIQ NASHROL BIN MAZUAN</v>
      </c>
      <c r="C25" s="6" t="str">
        <f>"000220100725"</f>
        <v>000220100725</v>
      </c>
      <c r="D25" s="6" t="str">
        <f t="shared" si="0"/>
        <v>MTA</v>
      </c>
      <c r="E25" s="7"/>
      <c r="F25" s="7"/>
      <c r="G25" s="7"/>
      <c r="H25" s="7"/>
      <c r="I25" s="7"/>
      <c r="J25" s="7"/>
      <c r="K25" s="7"/>
      <c r="L25" s="7"/>
      <c r="M25" s="5"/>
      <c r="N25" s="5"/>
      <c r="O25" s="5"/>
      <c r="P25" s="5"/>
    </row>
    <row r="26" spans="1:16" x14ac:dyDescent="0.25">
      <c r="A26" s="4">
        <v>13</v>
      </c>
      <c r="B26" s="5" t="str">
        <f>"MUHAMMAD AIZU ZAFIR ARIB BIN KAMALUDIN"</f>
        <v>MUHAMMAD AIZU ZAFIR ARIB BIN KAMALUDIN</v>
      </c>
      <c r="C26" s="6" t="str">
        <f>"000326060389"</f>
        <v>000326060389</v>
      </c>
      <c r="D26" s="6" t="str">
        <f t="shared" si="0"/>
        <v>MTA</v>
      </c>
      <c r="E26" s="7"/>
      <c r="F26" s="7"/>
      <c r="G26" s="7"/>
      <c r="H26" s="7"/>
      <c r="I26" s="7"/>
      <c r="J26" s="7"/>
      <c r="K26" s="7"/>
      <c r="L26" s="7"/>
      <c r="M26" s="5"/>
      <c r="N26" s="5"/>
      <c r="O26" s="5"/>
      <c r="P26" s="5"/>
    </row>
    <row r="27" spans="1:16" x14ac:dyDescent="0.25">
      <c r="A27" s="4">
        <v>14</v>
      </c>
      <c r="B27" s="5" t="str">
        <f>"MUHAMMAD AIZU ZAHIN ALIF BIN KAMALUDIN"</f>
        <v>MUHAMMAD AIZU ZAHIN ALIF BIN KAMALUDIN</v>
      </c>
      <c r="C27" s="6" t="str">
        <f>"000326060397"</f>
        <v>000326060397</v>
      </c>
      <c r="D27" s="6" t="str">
        <f t="shared" si="0"/>
        <v>MTA</v>
      </c>
      <c r="E27" s="7"/>
      <c r="F27" s="7"/>
      <c r="G27" s="7"/>
      <c r="H27" s="7"/>
      <c r="I27" s="7"/>
      <c r="J27" s="7"/>
      <c r="K27" s="7"/>
      <c r="L27" s="7"/>
      <c r="M27" s="5"/>
      <c r="N27" s="5"/>
      <c r="O27" s="5"/>
      <c r="P27" s="5"/>
    </row>
    <row r="28" spans="1:16" x14ac:dyDescent="0.25">
      <c r="A28" s="4">
        <v>15</v>
      </c>
      <c r="B28" s="5" t="str">
        <f>"MUHAMMAD AMMAR AMIRUDDIN BIN MUHAMMAD"</f>
        <v>MUHAMMAD AMMAR AMIRUDDIN BIN MUHAMMAD</v>
      </c>
      <c r="C28" s="6" t="str">
        <f>"001112060249"</f>
        <v>001112060249</v>
      </c>
      <c r="D28" s="6" t="str">
        <f t="shared" si="0"/>
        <v>MTA</v>
      </c>
      <c r="E28" s="7"/>
      <c r="F28" s="7"/>
      <c r="G28" s="7"/>
      <c r="H28" s="7"/>
      <c r="I28" s="7"/>
      <c r="J28" s="7"/>
      <c r="K28" s="7"/>
      <c r="L28" s="7"/>
      <c r="M28" s="5"/>
      <c r="N28" s="5"/>
      <c r="O28" s="5"/>
      <c r="P28" s="5"/>
    </row>
    <row r="29" spans="1:16" x14ac:dyDescent="0.25">
      <c r="A29" s="4">
        <v>16</v>
      </c>
      <c r="B29" s="5" t="str">
        <f>"MUHAMMAD DANIAL BIN HISHAM"</f>
        <v>MUHAMMAD DANIAL BIN HISHAM</v>
      </c>
      <c r="C29" s="6" t="str">
        <f>"000610060431"</f>
        <v>000610060431</v>
      </c>
      <c r="D29" s="6" t="str">
        <f t="shared" si="0"/>
        <v>MTA</v>
      </c>
      <c r="E29" s="7"/>
      <c r="F29" s="7"/>
      <c r="G29" s="7"/>
      <c r="H29" s="7"/>
      <c r="I29" s="7"/>
      <c r="J29" s="7"/>
      <c r="K29" s="7"/>
      <c r="L29" s="7"/>
      <c r="M29" s="5"/>
      <c r="N29" s="5"/>
      <c r="O29" s="5"/>
      <c r="P29" s="5"/>
    </row>
    <row r="30" spans="1:16" x14ac:dyDescent="0.25">
      <c r="A30" s="4">
        <v>17</v>
      </c>
      <c r="B30" s="5" t="str">
        <f>"MUHAMMAD FIKRI BIN ROSLI"</f>
        <v>MUHAMMAD FIKRI BIN ROSLI</v>
      </c>
      <c r="C30" s="6" t="str">
        <f>"000814030445"</f>
        <v>000814030445</v>
      </c>
      <c r="D30" s="6" t="str">
        <f t="shared" si="0"/>
        <v>MTA</v>
      </c>
      <c r="E30" s="7"/>
      <c r="F30" s="7"/>
      <c r="G30" s="7"/>
      <c r="H30" s="7"/>
      <c r="I30" s="7"/>
      <c r="J30" s="7"/>
      <c r="K30" s="7"/>
      <c r="L30" s="7"/>
      <c r="M30" s="5"/>
      <c r="N30" s="5"/>
      <c r="O30" s="5"/>
      <c r="P30" s="5"/>
    </row>
    <row r="31" spans="1:16" x14ac:dyDescent="0.25">
      <c r="A31" s="4">
        <v>18</v>
      </c>
      <c r="B31" s="5" t="str">
        <f>"MUHAMMAD HAKAM BIN RAMLY"</f>
        <v>MUHAMMAD HAKAM BIN RAMLY</v>
      </c>
      <c r="C31" s="6" t="str">
        <f>"000830060249"</f>
        <v>000830060249</v>
      </c>
      <c r="D31" s="6" t="str">
        <f t="shared" si="0"/>
        <v>MTA</v>
      </c>
      <c r="E31" s="7"/>
      <c r="F31" s="7"/>
      <c r="G31" s="7"/>
      <c r="H31" s="7"/>
      <c r="I31" s="7"/>
      <c r="J31" s="7"/>
      <c r="K31" s="7"/>
      <c r="L31" s="7"/>
      <c r="M31" s="5"/>
      <c r="N31" s="5"/>
      <c r="O31" s="5"/>
      <c r="P31" s="5"/>
    </row>
    <row r="32" spans="1:16" x14ac:dyDescent="0.25">
      <c r="A32" s="4">
        <v>19</v>
      </c>
      <c r="B32" s="5" t="str">
        <f>"MUHAMMAD HAZIQ BIN MOHAMAD POAD"</f>
        <v>MUHAMMAD HAZIQ BIN MOHAMAD POAD</v>
      </c>
      <c r="C32" s="6" t="str">
        <f>"000824100515"</f>
        <v>000824100515</v>
      </c>
      <c r="D32" s="6" t="str">
        <f t="shared" si="0"/>
        <v>MTA</v>
      </c>
      <c r="E32" s="7"/>
      <c r="F32" s="7"/>
      <c r="G32" s="7"/>
      <c r="H32" s="7"/>
      <c r="I32" s="7"/>
      <c r="J32" s="7"/>
      <c r="K32" s="7"/>
      <c r="L32" s="7"/>
      <c r="M32" s="5"/>
      <c r="N32" s="5"/>
      <c r="O32" s="5"/>
      <c r="P32" s="5"/>
    </row>
    <row r="33" spans="1:16" x14ac:dyDescent="0.25">
      <c r="A33" s="4">
        <v>20</v>
      </c>
      <c r="B33" s="5" t="str">
        <f>"MUHAMMAD HAZIQ HAIKAL BIN SABRI"</f>
        <v>MUHAMMAD HAZIQ HAIKAL BIN SABRI</v>
      </c>
      <c r="C33" s="6" t="str">
        <f>"000912060197"</f>
        <v>000912060197</v>
      </c>
      <c r="D33" s="6" t="str">
        <f t="shared" si="0"/>
        <v>MTA</v>
      </c>
      <c r="E33" s="7"/>
      <c r="F33" s="7"/>
      <c r="G33" s="7"/>
      <c r="H33" s="7"/>
      <c r="I33" s="7"/>
      <c r="J33" s="7"/>
      <c r="K33" s="7"/>
      <c r="L33" s="7"/>
      <c r="M33" s="5"/>
      <c r="N33" s="5"/>
      <c r="O33" s="5"/>
      <c r="P33" s="5"/>
    </row>
    <row r="34" spans="1:16" x14ac:dyDescent="0.25">
      <c r="A34" s="8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</row>
    <row r="36" spans="1:16" x14ac:dyDescent="0.25">
      <c r="A36" s="10"/>
      <c r="B36" s="10" t="s">
        <v>28</v>
      </c>
    </row>
    <row r="37" spans="1:16" x14ac:dyDescent="0.25">
      <c r="A37" s="10"/>
      <c r="B37" s="10" t="s">
        <v>29</v>
      </c>
    </row>
    <row r="38" spans="1:16" x14ac:dyDescent="0.25">
      <c r="A38" s="10"/>
    </row>
    <row r="40" spans="1:16" x14ac:dyDescent="0.25">
      <c r="A40" s="29" t="s">
        <v>30</v>
      </c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</row>
    <row r="41" spans="1:16" ht="15.75" x14ac:dyDescent="0.25">
      <c r="A41" s="29" t="s">
        <v>31</v>
      </c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</row>
    <row r="42" spans="1:16" ht="15.75" x14ac:dyDescent="0.25">
      <c r="A42" s="30" t="s">
        <v>1</v>
      </c>
      <c r="B42" s="30"/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</row>
    <row r="43" spans="1:16" ht="15.75" x14ac:dyDescent="0.25">
      <c r="A43" s="30" t="s">
        <v>2</v>
      </c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</row>
    <row r="44" spans="1:16" ht="15.75" x14ac:dyDescent="0.25">
      <c r="A44" s="31" t="s">
        <v>3</v>
      </c>
      <c r="B44" s="31"/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</row>
    <row r="45" spans="1:16" ht="15.75" x14ac:dyDescent="0.25">
      <c r="A45" s="31" t="s">
        <v>4</v>
      </c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</row>
    <row r="46" spans="1:16" ht="15.75" x14ac:dyDescent="0.25">
      <c r="A46" s="1" t="s">
        <v>5</v>
      </c>
    </row>
    <row r="47" spans="1:16" x14ac:dyDescent="0.25">
      <c r="A47" s="27" t="s">
        <v>6</v>
      </c>
      <c r="B47" s="27"/>
      <c r="C47" s="27"/>
      <c r="F47" s="28" t="s">
        <v>50</v>
      </c>
      <c r="G47" s="28"/>
      <c r="H47" s="28"/>
      <c r="I47" s="28"/>
      <c r="J47" s="28"/>
      <c r="K47" s="28"/>
      <c r="L47" s="28"/>
    </row>
    <row r="48" spans="1:16" x14ac:dyDescent="0.25">
      <c r="A48" s="2" t="s">
        <v>8</v>
      </c>
    </row>
    <row r="49" spans="1:16" x14ac:dyDescent="0.25">
      <c r="A49" s="27" t="s">
        <v>34</v>
      </c>
      <c r="B49" s="27"/>
      <c r="C49" s="27"/>
      <c r="F49" s="28" t="s">
        <v>51</v>
      </c>
      <c r="G49" s="28"/>
      <c r="H49" s="28"/>
      <c r="I49" s="28"/>
      <c r="J49" s="28"/>
      <c r="K49" s="28"/>
      <c r="L49" s="28"/>
    </row>
    <row r="51" spans="1:16" ht="30.75" customHeight="1" x14ac:dyDescent="0.25">
      <c r="A51" s="35" t="s">
        <v>11</v>
      </c>
      <c r="B51" s="35" t="s">
        <v>12</v>
      </c>
      <c r="C51" s="35" t="s">
        <v>13</v>
      </c>
      <c r="D51" s="35" t="s">
        <v>14</v>
      </c>
      <c r="E51" s="38" t="s">
        <v>15</v>
      </c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</row>
    <row r="52" spans="1:16" ht="15" customHeight="1" x14ac:dyDescent="0.25">
      <c r="A52" s="36"/>
      <c r="B52" s="36"/>
      <c r="C52" s="36"/>
      <c r="D52" s="36"/>
      <c r="E52" s="32" t="s">
        <v>52</v>
      </c>
      <c r="F52" s="32"/>
      <c r="G52" s="32" t="s">
        <v>53</v>
      </c>
      <c r="H52" s="32"/>
      <c r="I52" s="32" t="s">
        <v>54</v>
      </c>
      <c r="J52" s="32"/>
      <c r="K52" s="32" t="s">
        <v>55</v>
      </c>
      <c r="L52" s="32"/>
      <c r="M52" s="33"/>
      <c r="N52" s="34"/>
      <c r="O52" s="33"/>
      <c r="P52" s="34"/>
    </row>
    <row r="53" spans="1:16" x14ac:dyDescent="0.25">
      <c r="A53" s="37"/>
      <c r="B53" s="37"/>
      <c r="C53" s="37"/>
      <c r="D53" s="37"/>
      <c r="E53" s="3" t="s">
        <v>20</v>
      </c>
      <c r="F53" s="3" t="s">
        <v>21</v>
      </c>
      <c r="G53" s="3" t="s">
        <v>22</v>
      </c>
      <c r="H53" s="3" t="s">
        <v>23</v>
      </c>
      <c r="I53" s="3" t="s">
        <v>24</v>
      </c>
      <c r="J53" s="3" t="s">
        <v>25</v>
      </c>
      <c r="K53" s="3" t="s">
        <v>26</v>
      </c>
      <c r="L53" s="3" t="s">
        <v>27</v>
      </c>
      <c r="M53" s="3"/>
      <c r="N53" s="3"/>
      <c r="O53" s="3"/>
      <c r="P53" s="3"/>
    </row>
    <row r="54" spans="1:16" x14ac:dyDescent="0.25">
      <c r="A54" s="4">
        <v>21</v>
      </c>
      <c r="B54" s="5" t="str">
        <f>"MUHAMMAD IKHMAL BIN YUNUS"</f>
        <v>MUHAMMAD IKHMAL BIN YUNUS</v>
      </c>
      <c r="C54" s="6" t="str">
        <f>"001114060461"</f>
        <v>001114060461</v>
      </c>
      <c r="D54" s="6" t="str">
        <f t="shared" ref="D54:D63" si="1">"MTA"</f>
        <v>MTA</v>
      </c>
      <c r="E54" s="7"/>
      <c r="F54" s="7"/>
      <c r="G54" s="7"/>
      <c r="H54" s="7"/>
      <c r="I54" s="7"/>
      <c r="J54" s="7"/>
      <c r="K54" s="7"/>
      <c r="L54" s="7"/>
      <c r="M54" s="5"/>
      <c r="N54" s="5"/>
      <c r="O54" s="5"/>
      <c r="P54" s="5"/>
    </row>
    <row r="55" spans="1:16" x14ac:dyDescent="0.25">
      <c r="A55" s="4">
        <v>22</v>
      </c>
      <c r="B55" s="5" t="str">
        <f>"MUHAMMAD IKRAMUDDIN BIN ADLI ADZAMIN"</f>
        <v>MUHAMMAD IKRAMUDDIN BIN ADLI ADZAMIN</v>
      </c>
      <c r="C55" s="6" t="str">
        <f>"000227060447"</f>
        <v>000227060447</v>
      </c>
      <c r="D55" s="6" t="str">
        <f t="shared" si="1"/>
        <v>MTA</v>
      </c>
      <c r="E55" s="7"/>
      <c r="F55" s="7"/>
      <c r="G55" s="7"/>
      <c r="H55" s="7"/>
      <c r="I55" s="7"/>
      <c r="J55" s="7"/>
      <c r="K55" s="7"/>
      <c r="L55" s="7"/>
      <c r="M55" s="5"/>
      <c r="N55" s="5"/>
      <c r="O55" s="5"/>
      <c r="P55" s="5"/>
    </row>
    <row r="56" spans="1:16" x14ac:dyDescent="0.25">
      <c r="A56" s="4">
        <v>23</v>
      </c>
      <c r="B56" s="5" t="str">
        <f>"MUHAMMAD IQMAL HAKIMI BIN SUHAIME"</f>
        <v>MUHAMMAD IQMAL HAKIMI BIN SUHAIME</v>
      </c>
      <c r="C56" s="6" t="str">
        <f>"000323060981"</f>
        <v>000323060981</v>
      </c>
      <c r="D56" s="6" t="str">
        <f t="shared" si="1"/>
        <v>MTA</v>
      </c>
      <c r="E56" s="7"/>
      <c r="F56" s="7"/>
      <c r="G56" s="7"/>
      <c r="H56" s="7"/>
      <c r="I56" s="7"/>
      <c r="J56" s="7"/>
      <c r="K56" s="7"/>
      <c r="L56" s="7"/>
      <c r="M56" s="5"/>
      <c r="N56" s="5"/>
      <c r="O56" s="5"/>
      <c r="P56" s="5"/>
    </row>
    <row r="57" spans="1:16" x14ac:dyDescent="0.25">
      <c r="A57" s="4">
        <v>24</v>
      </c>
      <c r="B57" s="5" t="str">
        <f>"MUHAMMAD RUZAIMI BIN MOHD RAZAKI"</f>
        <v>MUHAMMAD RUZAIMI BIN MOHD RAZAKI</v>
      </c>
      <c r="C57" s="6" t="str">
        <f>"000224061129"</f>
        <v>000224061129</v>
      </c>
      <c r="D57" s="6" t="str">
        <f t="shared" si="1"/>
        <v>MTA</v>
      </c>
      <c r="E57" s="7"/>
      <c r="F57" s="7"/>
      <c r="G57" s="7"/>
      <c r="H57" s="7"/>
      <c r="I57" s="7"/>
      <c r="J57" s="7"/>
      <c r="K57" s="7"/>
      <c r="L57" s="7"/>
      <c r="M57" s="5"/>
      <c r="N57" s="5"/>
      <c r="O57" s="5"/>
      <c r="P57" s="5"/>
    </row>
    <row r="58" spans="1:16" x14ac:dyDescent="0.25">
      <c r="A58" s="4">
        <v>25</v>
      </c>
      <c r="B58" s="5" t="str">
        <f>"MUHAMMAD SYAHIR BIN A MALEK"</f>
        <v>MUHAMMAD SYAHIR BIN A MALEK</v>
      </c>
      <c r="C58" s="6" t="str">
        <f>"000130060379"</f>
        <v>000130060379</v>
      </c>
      <c r="D58" s="6" t="str">
        <f t="shared" si="1"/>
        <v>MTA</v>
      </c>
      <c r="E58" s="7"/>
      <c r="F58" s="7"/>
      <c r="G58" s="7"/>
      <c r="H58" s="7"/>
      <c r="I58" s="7"/>
      <c r="J58" s="7"/>
      <c r="K58" s="7"/>
      <c r="L58" s="7"/>
      <c r="M58" s="5"/>
      <c r="N58" s="5"/>
      <c r="O58" s="5"/>
      <c r="P58" s="5"/>
    </row>
    <row r="59" spans="1:16" x14ac:dyDescent="0.25">
      <c r="A59" s="4">
        <v>26</v>
      </c>
      <c r="B59" s="5" t="str">
        <f>"MUHAMMAD YUSHAFZAN BIN MOHD TAMIZI"</f>
        <v>MUHAMMAD YUSHAFZAN BIN MOHD TAMIZI</v>
      </c>
      <c r="C59" s="6" t="str">
        <f>"001226060431"</f>
        <v>001226060431</v>
      </c>
      <c r="D59" s="6" t="str">
        <f t="shared" si="1"/>
        <v>MTA</v>
      </c>
      <c r="E59" s="7"/>
      <c r="F59" s="7"/>
      <c r="G59" s="7"/>
      <c r="H59" s="7"/>
      <c r="I59" s="7"/>
      <c r="J59" s="7"/>
      <c r="K59" s="7"/>
      <c r="L59" s="7"/>
      <c r="M59" s="5"/>
      <c r="N59" s="5"/>
      <c r="O59" s="5"/>
      <c r="P59" s="5"/>
    </row>
    <row r="60" spans="1:16" x14ac:dyDescent="0.25">
      <c r="A60" s="4">
        <v>27</v>
      </c>
      <c r="B60" s="5" t="str">
        <f>"MUHAMMAD ZUL IKRAM BIN MOHD ROZMI"</f>
        <v>MUHAMMAD ZUL IKRAM BIN MOHD ROZMI</v>
      </c>
      <c r="C60" s="6" t="str">
        <f>"000922060641"</f>
        <v>000922060641</v>
      </c>
      <c r="D60" s="6" t="str">
        <f t="shared" si="1"/>
        <v>MTA</v>
      </c>
      <c r="E60" s="7"/>
      <c r="F60" s="7"/>
      <c r="G60" s="7"/>
      <c r="H60" s="7"/>
      <c r="I60" s="7"/>
      <c r="J60" s="7"/>
      <c r="K60" s="7"/>
      <c r="L60" s="7"/>
      <c r="M60" s="5"/>
      <c r="N60" s="5"/>
      <c r="O60" s="5"/>
      <c r="P60" s="5"/>
    </row>
    <row r="61" spans="1:16" x14ac:dyDescent="0.25">
      <c r="A61" s="4">
        <v>28</v>
      </c>
      <c r="B61" s="5" t="str">
        <f>"NU'MAN BASIR BIN ABDUL GHAFFAR"</f>
        <v>NU'MAN BASIR BIN ABDUL GHAFFAR</v>
      </c>
      <c r="C61" s="6" t="str">
        <f>"000217060371"</f>
        <v>000217060371</v>
      </c>
      <c r="D61" s="6" t="str">
        <f t="shared" si="1"/>
        <v>MTA</v>
      </c>
      <c r="E61" s="7"/>
      <c r="F61" s="7"/>
      <c r="G61" s="7"/>
      <c r="H61" s="7"/>
      <c r="I61" s="7"/>
      <c r="J61" s="7"/>
      <c r="K61" s="7"/>
      <c r="L61" s="7"/>
      <c r="M61" s="5"/>
      <c r="N61" s="5"/>
      <c r="O61" s="5"/>
      <c r="P61" s="5"/>
    </row>
    <row r="62" spans="1:16" x14ac:dyDescent="0.25">
      <c r="A62" s="4">
        <v>29</v>
      </c>
      <c r="B62" s="5" t="str">
        <f>"NURUL SITI SHUHADA"</f>
        <v>NURUL SITI SHUHADA</v>
      </c>
      <c r="C62" s="6" t="str">
        <f>"000626060700"</f>
        <v>000626060700</v>
      </c>
      <c r="D62" s="6" t="str">
        <f t="shared" si="1"/>
        <v>MTA</v>
      </c>
      <c r="E62" s="7"/>
      <c r="F62" s="7"/>
      <c r="G62" s="7"/>
      <c r="H62" s="7"/>
      <c r="I62" s="7"/>
      <c r="J62" s="7"/>
      <c r="K62" s="7"/>
      <c r="L62" s="7"/>
      <c r="M62" s="5"/>
      <c r="N62" s="5"/>
      <c r="O62" s="5"/>
      <c r="P62" s="5"/>
    </row>
    <row r="63" spans="1:16" x14ac:dyDescent="0.25">
      <c r="A63" s="4">
        <v>30</v>
      </c>
      <c r="B63" s="5" t="str">
        <f>"PUTERA ASHRAF NAZARUDDIN BIN AFFENDI UTHRAPATHE"</f>
        <v>PUTERA ASHRAF NAZARUDDIN BIN AFFENDI UTHRAPATHE</v>
      </c>
      <c r="C63" s="6" t="str">
        <f>"001018060779"</f>
        <v>001018060779</v>
      </c>
      <c r="D63" s="6" t="str">
        <f t="shared" si="1"/>
        <v>MTA</v>
      </c>
      <c r="E63" s="7"/>
      <c r="F63" s="7"/>
      <c r="G63" s="7"/>
      <c r="H63" s="7"/>
      <c r="I63" s="7"/>
      <c r="J63" s="7"/>
      <c r="K63" s="7"/>
      <c r="L63" s="7"/>
      <c r="M63" s="5"/>
      <c r="N63" s="5"/>
      <c r="O63" s="5"/>
      <c r="P63" s="5"/>
    </row>
    <row r="64" spans="1:16" x14ac:dyDescent="0.25">
      <c r="A64" s="4">
        <v>31</v>
      </c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</row>
    <row r="65" spans="1:16" x14ac:dyDescent="0.25">
      <c r="A65" s="4">
        <v>32</v>
      </c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</row>
    <row r="66" spans="1:16" x14ac:dyDescent="0.25">
      <c r="A66" s="4">
        <v>33</v>
      </c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</row>
    <row r="67" spans="1:16" x14ac:dyDescent="0.25">
      <c r="A67" s="4">
        <v>34</v>
      </c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</row>
    <row r="68" spans="1:16" x14ac:dyDescent="0.25">
      <c r="A68" s="4">
        <v>35</v>
      </c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</row>
    <row r="69" spans="1:16" x14ac:dyDescent="0.25">
      <c r="A69" s="4">
        <v>36</v>
      </c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</row>
    <row r="70" spans="1:16" x14ac:dyDescent="0.25">
      <c r="A70" s="4">
        <v>37</v>
      </c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</row>
    <row r="71" spans="1:16" x14ac:dyDescent="0.25">
      <c r="A71" s="4">
        <v>38</v>
      </c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</row>
    <row r="72" spans="1:16" x14ac:dyDescent="0.25">
      <c r="A72" s="4">
        <v>39</v>
      </c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</row>
    <row r="73" spans="1:16" x14ac:dyDescent="0.25">
      <c r="A73" s="4">
        <v>40</v>
      </c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</row>
    <row r="74" spans="1:16" x14ac:dyDescent="0.25">
      <c r="A74" s="8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</row>
    <row r="76" spans="1:16" x14ac:dyDescent="0.25">
      <c r="A76" s="10"/>
      <c r="B76" s="10" t="s">
        <v>28</v>
      </c>
    </row>
    <row r="77" spans="1:16" x14ac:dyDescent="0.25">
      <c r="A77" s="10"/>
      <c r="B77" s="10" t="s">
        <v>29</v>
      </c>
    </row>
    <row r="78" spans="1:16" x14ac:dyDescent="0.25">
      <c r="A78" s="10"/>
    </row>
    <row r="80" spans="1:16" x14ac:dyDescent="0.25">
      <c r="A80" s="29" t="s">
        <v>32</v>
      </c>
      <c r="B80" s="29"/>
      <c r="C80" s="29"/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29"/>
      <c r="O80" s="29"/>
      <c r="P80" s="29"/>
    </row>
  </sheetData>
  <sheetProtection password="9ECD" sheet="1" objects="1" scenarios="1"/>
  <mergeCells count="42">
    <mergeCell ref="A7:C7"/>
    <mergeCell ref="F7:L7"/>
    <mergeCell ref="A1:P1"/>
    <mergeCell ref="A2:P2"/>
    <mergeCell ref="A3:P3"/>
    <mergeCell ref="A4:P4"/>
    <mergeCell ref="A5:P5"/>
    <mergeCell ref="A9:C9"/>
    <mergeCell ref="F9:L9"/>
    <mergeCell ref="A11:A13"/>
    <mergeCell ref="B11:B13"/>
    <mergeCell ref="C11:C13"/>
    <mergeCell ref="D11:D13"/>
    <mergeCell ref="E11:P11"/>
    <mergeCell ref="E12:F12"/>
    <mergeCell ref="G12:H12"/>
    <mergeCell ref="I12:J12"/>
    <mergeCell ref="A49:C49"/>
    <mergeCell ref="F49:L49"/>
    <mergeCell ref="K12:L12"/>
    <mergeCell ref="M12:N12"/>
    <mergeCell ref="O12:P12"/>
    <mergeCell ref="A40:P40"/>
    <mergeCell ref="A41:P41"/>
    <mergeCell ref="A42:P42"/>
    <mergeCell ref="A43:P43"/>
    <mergeCell ref="A44:P44"/>
    <mergeCell ref="A45:P45"/>
    <mergeCell ref="A47:C47"/>
    <mergeCell ref="F47:L47"/>
    <mergeCell ref="O52:P52"/>
    <mergeCell ref="A80:P80"/>
    <mergeCell ref="A51:A53"/>
    <mergeCell ref="B51:B53"/>
    <mergeCell ref="C51:C53"/>
    <mergeCell ref="D51:D53"/>
    <mergeCell ref="E51:P51"/>
    <mergeCell ref="E52:F52"/>
    <mergeCell ref="G52:H52"/>
    <mergeCell ref="I52:J52"/>
    <mergeCell ref="K52:L52"/>
    <mergeCell ref="M52:N5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0"/>
  <sheetViews>
    <sheetView topLeftCell="A48" zoomScale="90" zoomScaleNormal="90" workbookViewId="0">
      <selection activeCell="K62" sqref="K62"/>
    </sheetView>
  </sheetViews>
  <sheetFormatPr defaultRowHeight="15" x14ac:dyDescent="0.25"/>
  <cols>
    <col min="1" max="1" width="5.28515625" customWidth="1"/>
    <col min="2" max="2" width="41.140625" customWidth="1"/>
    <col min="3" max="3" width="14.28515625" customWidth="1"/>
    <col min="4" max="4" width="11.42578125" customWidth="1"/>
  </cols>
  <sheetData>
    <row r="1" spans="1:16" ht="15.75" x14ac:dyDescent="0.25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</row>
    <row r="2" spans="1:16" ht="15.75" x14ac:dyDescent="0.25">
      <c r="A2" s="30" t="s">
        <v>1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</row>
    <row r="3" spans="1:16" ht="15.75" x14ac:dyDescent="0.25">
      <c r="A3" s="30" t="s">
        <v>2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</row>
    <row r="4" spans="1:16" ht="15.75" x14ac:dyDescent="0.25">
      <c r="A4" s="31" t="s">
        <v>3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</row>
    <row r="5" spans="1:16" ht="15.75" x14ac:dyDescent="0.25">
      <c r="A5" s="31"/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</row>
    <row r="6" spans="1:16" ht="15.75" x14ac:dyDescent="0.25">
      <c r="A6" s="1" t="s">
        <v>5</v>
      </c>
    </row>
    <row r="7" spans="1:16" x14ac:dyDescent="0.25">
      <c r="A7" s="27" t="s">
        <v>6</v>
      </c>
      <c r="B7" s="27"/>
      <c r="C7" s="27"/>
      <c r="F7" s="28" t="s">
        <v>57</v>
      </c>
      <c r="G7" s="28"/>
      <c r="H7" s="28"/>
      <c r="I7" s="28"/>
      <c r="J7" s="28"/>
      <c r="K7" s="28"/>
      <c r="L7" s="28"/>
    </row>
    <row r="8" spans="1:16" x14ac:dyDescent="0.25">
      <c r="A8" s="2" t="s">
        <v>8</v>
      </c>
    </row>
    <row r="9" spans="1:16" x14ac:dyDescent="0.25">
      <c r="A9" s="27" t="s">
        <v>34</v>
      </c>
      <c r="B9" s="27"/>
      <c r="C9" s="27"/>
      <c r="F9" s="28" t="s">
        <v>58</v>
      </c>
      <c r="G9" s="28"/>
      <c r="H9" s="28"/>
      <c r="I9" s="28"/>
      <c r="J9" s="28"/>
      <c r="K9" s="28"/>
      <c r="L9" s="28"/>
    </row>
    <row r="11" spans="1:16" ht="29.25" customHeight="1" x14ac:dyDescent="0.25">
      <c r="A11" s="35" t="s">
        <v>11</v>
      </c>
      <c r="B11" s="35" t="s">
        <v>12</v>
      </c>
      <c r="C11" s="35" t="s">
        <v>13</v>
      </c>
      <c r="D11" s="35" t="s">
        <v>14</v>
      </c>
      <c r="E11" s="38" t="s">
        <v>15</v>
      </c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</row>
    <row r="12" spans="1:16" ht="15" customHeight="1" x14ac:dyDescent="0.25">
      <c r="A12" s="36"/>
      <c r="B12" s="36"/>
      <c r="C12" s="36"/>
      <c r="D12" s="36"/>
      <c r="E12" s="32" t="s">
        <v>59</v>
      </c>
      <c r="F12" s="32"/>
      <c r="G12" s="32" t="s">
        <v>60</v>
      </c>
      <c r="H12" s="32"/>
      <c r="I12" s="32" t="s">
        <v>61</v>
      </c>
      <c r="J12" s="32"/>
      <c r="K12" s="32" t="s">
        <v>62</v>
      </c>
      <c r="L12" s="32"/>
      <c r="M12" s="33"/>
      <c r="N12" s="34"/>
      <c r="O12" s="33"/>
      <c r="P12" s="34"/>
    </row>
    <row r="13" spans="1:16" x14ac:dyDescent="0.25">
      <c r="A13" s="37"/>
      <c r="B13" s="37"/>
      <c r="C13" s="37"/>
      <c r="D13" s="37"/>
      <c r="E13" s="3" t="s">
        <v>20</v>
      </c>
      <c r="F13" s="3" t="s">
        <v>21</v>
      </c>
      <c r="G13" s="3" t="s">
        <v>22</v>
      </c>
      <c r="H13" s="3" t="s">
        <v>23</v>
      </c>
      <c r="I13" s="3" t="s">
        <v>24</v>
      </c>
      <c r="J13" s="3" t="s">
        <v>25</v>
      </c>
      <c r="K13" s="3" t="s">
        <v>26</v>
      </c>
      <c r="L13" s="3" t="s">
        <v>27</v>
      </c>
      <c r="M13" s="3"/>
      <c r="N13" s="3"/>
      <c r="O13" s="3"/>
      <c r="P13" s="3"/>
    </row>
    <row r="14" spans="1:16" ht="15.75" x14ac:dyDescent="0.25">
      <c r="A14" s="13">
        <v>1</v>
      </c>
      <c r="B14" s="5" t="str">
        <f>"AHMAD FARHAN BIN AZREEN"</f>
        <v>AHMAD FARHAN BIN AZREEN</v>
      </c>
      <c r="C14" s="6" t="str">
        <f>"001213100457"</f>
        <v>001213100457</v>
      </c>
      <c r="D14" s="6" t="str">
        <f t="shared" ref="D14:D33" si="0">"MTK"</f>
        <v>MTK</v>
      </c>
      <c r="E14" s="14"/>
      <c r="F14" s="14"/>
      <c r="G14" s="14"/>
      <c r="H14" s="21"/>
      <c r="I14" s="14"/>
      <c r="J14" s="21"/>
      <c r="K14" s="14"/>
      <c r="L14" s="14"/>
      <c r="M14" s="3"/>
      <c r="N14" s="3"/>
      <c r="O14" s="3"/>
      <c r="P14" s="3"/>
    </row>
    <row r="15" spans="1:16" x14ac:dyDescent="0.25">
      <c r="A15" s="4">
        <v>2</v>
      </c>
      <c r="B15" s="5" t="str">
        <f>"AHMAD HAZIQ BIN MOHD NIZAM"</f>
        <v>AHMAD HAZIQ BIN MOHD NIZAM</v>
      </c>
      <c r="C15" s="6" t="str">
        <f>"001106140621"</f>
        <v>001106140621</v>
      </c>
      <c r="D15" s="6" t="str">
        <f t="shared" si="0"/>
        <v>MTK</v>
      </c>
      <c r="E15" s="7"/>
      <c r="F15" s="7"/>
      <c r="G15" s="7"/>
      <c r="H15" s="20"/>
      <c r="I15" s="7"/>
      <c r="J15" s="20"/>
      <c r="K15" s="7"/>
      <c r="L15" s="7"/>
      <c r="M15" s="5"/>
      <c r="N15" s="5"/>
      <c r="O15" s="5"/>
      <c r="P15" s="5"/>
    </row>
    <row r="16" spans="1:16" x14ac:dyDescent="0.25">
      <c r="A16" s="4">
        <v>3</v>
      </c>
      <c r="B16" s="5" t="str">
        <f>"ALIF NAJMI BIN ABDULLAH"</f>
        <v>ALIF NAJMI BIN ABDULLAH</v>
      </c>
      <c r="C16" s="6" t="str">
        <f>"001215141623"</f>
        <v>001215141623</v>
      </c>
      <c r="D16" s="6" t="str">
        <f t="shared" si="0"/>
        <v>MTK</v>
      </c>
      <c r="E16" s="7"/>
      <c r="F16" s="7"/>
      <c r="G16" s="7"/>
      <c r="H16" s="20"/>
      <c r="I16" s="7"/>
      <c r="J16" s="20"/>
      <c r="K16" s="7"/>
      <c r="L16" s="7"/>
      <c r="M16" s="5"/>
      <c r="N16" s="5"/>
      <c r="O16" s="5"/>
      <c r="P16" s="5"/>
    </row>
    <row r="17" spans="1:16" x14ac:dyDescent="0.25">
      <c r="A17" s="4">
        <v>4</v>
      </c>
      <c r="B17" s="5" t="str">
        <f>"AZARUL HAKIMI BIN AZMI"</f>
        <v>AZARUL HAKIMI BIN AZMI</v>
      </c>
      <c r="C17" s="6" t="str">
        <f>"000510060645"</f>
        <v>000510060645</v>
      </c>
      <c r="D17" s="6" t="str">
        <f t="shared" si="0"/>
        <v>MTK</v>
      </c>
      <c r="E17" s="7"/>
      <c r="F17" s="7"/>
      <c r="G17" s="7"/>
      <c r="H17" s="20"/>
      <c r="I17" s="7"/>
      <c r="J17" s="20"/>
      <c r="K17" s="7"/>
      <c r="L17" s="7"/>
      <c r="M17" s="5"/>
      <c r="N17" s="5"/>
      <c r="O17" s="5"/>
      <c r="P17" s="5"/>
    </row>
    <row r="18" spans="1:16" x14ac:dyDescent="0.25">
      <c r="A18" s="4">
        <v>5</v>
      </c>
      <c r="B18" s="5" t="str">
        <f>"MOHAMAD AFIF ALAUDIN BIN ROSLAN"</f>
        <v>MOHAMAD AFIF ALAUDIN BIN ROSLAN</v>
      </c>
      <c r="C18" s="6" t="str">
        <f>"000623060537"</f>
        <v>000623060537</v>
      </c>
      <c r="D18" s="6" t="str">
        <f t="shared" si="0"/>
        <v>MTK</v>
      </c>
      <c r="E18" s="7"/>
      <c r="F18" s="7"/>
      <c r="G18" s="7"/>
      <c r="H18" s="20"/>
      <c r="I18" s="7"/>
      <c r="J18" s="20"/>
      <c r="K18" s="7"/>
      <c r="L18" s="7"/>
      <c r="M18" s="5"/>
      <c r="N18" s="5"/>
      <c r="O18" s="5"/>
      <c r="P18" s="5"/>
    </row>
    <row r="19" spans="1:16" x14ac:dyDescent="0.25">
      <c r="A19" s="4">
        <v>6</v>
      </c>
      <c r="B19" s="5" t="str">
        <f>"MOHAMAD AIDIL BIN MOHD ZULKEFELY"</f>
        <v>MOHAMAD AIDIL BIN MOHD ZULKEFELY</v>
      </c>
      <c r="C19" s="6" t="str">
        <f>"000330060357"</f>
        <v>000330060357</v>
      </c>
      <c r="D19" s="6" t="str">
        <f t="shared" si="0"/>
        <v>MTK</v>
      </c>
      <c r="E19" s="7"/>
      <c r="F19" s="7"/>
      <c r="G19" s="7"/>
      <c r="H19" s="20"/>
      <c r="I19" s="7"/>
      <c r="J19" s="20"/>
      <c r="K19" s="7"/>
      <c r="L19" s="7"/>
      <c r="M19" s="5"/>
      <c r="N19" s="5"/>
      <c r="O19" s="5"/>
      <c r="P19" s="5"/>
    </row>
    <row r="20" spans="1:16" x14ac:dyDescent="0.25">
      <c r="A20" s="4">
        <v>7</v>
      </c>
      <c r="B20" s="5" t="str">
        <f>"MOHAMAD REDUAN BIN ROSLAN"</f>
        <v>MOHAMAD REDUAN BIN ROSLAN</v>
      </c>
      <c r="C20" s="6" t="str">
        <f>"000308060799"</f>
        <v>000308060799</v>
      </c>
      <c r="D20" s="6" t="str">
        <f t="shared" si="0"/>
        <v>MTK</v>
      </c>
      <c r="E20" s="7"/>
      <c r="F20" s="7"/>
      <c r="G20" s="7"/>
      <c r="H20" s="20"/>
      <c r="I20" s="7"/>
      <c r="J20" s="20"/>
      <c r="K20" s="7"/>
      <c r="L20" s="7"/>
      <c r="M20" s="5"/>
      <c r="N20" s="5"/>
      <c r="O20" s="5"/>
      <c r="P20" s="5"/>
    </row>
    <row r="21" spans="1:16" x14ac:dyDescent="0.25">
      <c r="A21" s="4">
        <v>8</v>
      </c>
      <c r="B21" s="5" t="str">
        <f>"MOHAMMAD AMIRUL HAFIZ BIN ROSDI"</f>
        <v>MOHAMMAD AMIRUL HAFIZ BIN ROSDI</v>
      </c>
      <c r="C21" s="6" t="str">
        <f>"000324060481"</f>
        <v>000324060481</v>
      </c>
      <c r="D21" s="6" t="str">
        <f t="shared" si="0"/>
        <v>MTK</v>
      </c>
      <c r="E21" s="7"/>
      <c r="F21" s="7"/>
      <c r="G21" s="7"/>
      <c r="H21" s="20"/>
      <c r="I21" s="7"/>
      <c r="J21" s="20"/>
      <c r="K21" s="7"/>
      <c r="L21" s="7"/>
      <c r="M21" s="5"/>
      <c r="N21" s="5"/>
      <c r="O21" s="5"/>
      <c r="P21" s="5"/>
    </row>
    <row r="22" spans="1:16" x14ac:dyDescent="0.25">
      <c r="A22" s="4">
        <v>9</v>
      </c>
      <c r="B22" s="5" t="str">
        <f>"MUHAMAAD HARIZ BIN POZI AHMAD"</f>
        <v>MUHAMAAD HARIZ BIN POZI AHMAD</v>
      </c>
      <c r="C22" s="6" t="str">
        <f>"000131060469"</f>
        <v>000131060469</v>
      </c>
      <c r="D22" s="6" t="str">
        <f t="shared" si="0"/>
        <v>MTK</v>
      </c>
      <c r="E22" s="7"/>
      <c r="F22" s="7"/>
      <c r="G22" s="7"/>
      <c r="H22" s="20"/>
      <c r="I22" s="7"/>
      <c r="J22" s="20"/>
      <c r="K22" s="7"/>
      <c r="L22" s="7"/>
      <c r="M22" s="5"/>
      <c r="N22" s="5"/>
      <c r="O22" s="5"/>
      <c r="P22" s="5"/>
    </row>
    <row r="23" spans="1:16" x14ac:dyDescent="0.25">
      <c r="A23" s="4">
        <v>10</v>
      </c>
      <c r="B23" s="5" t="str">
        <f>"MUHAMAD AMIR BIN KAMARARIFIN"</f>
        <v>MUHAMAD AMIR BIN KAMARARIFIN</v>
      </c>
      <c r="C23" s="6" t="str">
        <f>"001114030561"</f>
        <v>001114030561</v>
      </c>
      <c r="D23" s="6" t="str">
        <f t="shared" si="0"/>
        <v>MTK</v>
      </c>
      <c r="E23" s="7"/>
      <c r="F23" s="7"/>
      <c r="G23" s="7"/>
      <c r="H23" s="20"/>
      <c r="I23" s="7"/>
      <c r="J23" s="20"/>
      <c r="K23" s="7"/>
      <c r="L23" s="7"/>
      <c r="M23" s="5"/>
      <c r="N23" s="5"/>
      <c r="O23" s="5"/>
      <c r="P23" s="5"/>
    </row>
    <row r="24" spans="1:16" x14ac:dyDescent="0.25">
      <c r="A24" s="4">
        <v>11</v>
      </c>
      <c r="B24" s="5" t="str">
        <f>"MUHAMAD ASYRAAF BIN ZULKARNAIN"</f>
        <v>MUHAMAD ASYRAAF BIN ZULKARNAIN</v>
      </c>
      <c r="C24" s="6" t="str">
        <f>"000315070143"</f>
        <v>000315070143</v>
      </c>
      <c r="D24" s="6" t="str">
        <f t="shared" si="0"/>
        <v>MTK</v>
      </c>
      <c r="E24" s="7"/>
      <c r="F24" s="7"/>
      <c r="G24" s="7"/>
      <c r="H24" s="20"/>
      <c r="I24" s="7"/>
      <c r="J24" s="20"/>
      <c r="K24" s="7"/>
      <c r="L24" s="7"/>
      <c r="M24" s="5"/>
      <c r="N24" s="5"/>
      <c r="O24" s="5"/>
      <c r="P24" s="5"/>
    </row>
    <row r="25" spans="1:16" x14ac:dyDescent="0.25">
      <c r="A25" s="4">
        <v>12</v>
      </c>
      <c r="B25" s="5" t="str">
        <f>"MUHAMAD ATTHIRMIZIE BIN KHARUDIN"</f>
        <v>MUHAMAD ATTHIRMIZIE BIN KHARUDIN</v>
      </c>
      <c r="C25" s="6" t="str">
        <f>"000727060523"</f>
        <v>000727060523</v>
      </c>
      <c r="D25" s="6" t="str">
        <f t="shared" si="0"/>
        <v>MTK</v>
      </c>
      <c r="E25" s="7"/>
      <c r="F25" s="7"/>
      <c r="G25" s="7"/>
      <c r="H25" s="20"/>
      <c r="I25" s="7"/>
      <c r="J25" s="20"/>
      <c r="K25" s="7"/>
      <c r="L25" s="7"/>
      <c r="M25" s="5"/>
      <c r="N25" s="5"/>
      <c r="O25" s="5"/>
      <c r="P25" s="5"/>
    </row>
    <row r="26" spans="1:16" x14ac:dyDescent="0.25">
      <c r="A26" s="4">
        <v>13</v>
      </c>
      <c r="B26" s="5" t="str">
        <f>"MUHAMAD KHAIRIL NAIM BIN MUHAMAD ISA"</f>
        <v>MUHAMAD KHAIRIL NAIM BIN MUHAMAD ISA</v>
      </c>
      <c r="C26" s="6" t="str">
        <f>"000328060649"</f>
        <v>000328060649</v>
      </c>
      <c r="D26" s="6" t="str">
        <f t="shared" si="0"/>
        <v>MTK</v>
      </c>
      <c r="E26" s="7"/>
      <c r="F26" s="7"/>
      <c r="G26" s="7"/>
      <c r="H26" s="20"/>
      <c r="I26" s="7"/>
      <c r="J26" s="20"/>
      <c r="K26" s="7"/>
      <c r="L26" s="7"/>
      <c r="M26" s="5"/>
      <c r="N26" s="5"/>
      <c r="O26" s="5"/>
      <c r="P26" s="5"/>
    </row>
    <row r="27" spans="1:16" x14ac:dyDescent="0.25">
      <c r="A27" s="4">
        <v>14</v>
      </c>
      <c r="B27" s="5" t="str">
        <f>"MUHAMMAD AIRIL NAIM BIN JAMAL"</f>
        <v>MUHAMMAD AIRIL NAIM BIN JAMAL</v>
      </c>
      <c r="C27" s="6" t="str">
        <f>"000202060141"</f>
        <v>000202060141</v>
      </c>
      <c r="D27" s="6" t="str">
        <f t="shared" si="0"/>
        <v>MTK</v>
      </c>
      <c r="E27" s="7"/>
      <c r="F27" s="7"/>
      <c r="G27" s="7"/>
      <c r="H27" s="20"/>
      <c r="I27" s="7"/>
      <c r="J27" s="20"/>
      <c r="K27" s="7"/>
      <c r="L27" s="7"/>
      <c r="M27" s="5"/>
      <c r="N27" s="5"/>
      <c r="O27" s="5"/>
      <c r="P27" s="5"/>
    </row>
    <row r="28" spans="1:16" x14ac:dyDescent="0.25">
      <c r="A28" s="4">
        <v>15</v>
      </c>
      <c r="B28" s="5" t="str">
        <f>"MUHAMMAD AKMAL HAKIM BIN SALLEH"</f>
        <v>MUHAMMAD AKMAL HAKIM BIN SALLEH</v>
      </c>
      <c r="C28" s="6" t="str">
        <f>"001222100491"</f>
        <v>001222100491</v>
      </c>
      <c r="D28" s="6" t="str">
        <f t="shared" si="0"/>
        <v>MTK</v>
      </c>
      <c r="E28" s="7"/>
      <c r="F28" s="7"/>
      <c r="G28" s="7"/>
      <c r="H28" s="20"/>
      <c r="I28" s="7"/>
      <c r="J28" s="20"/>
      <c r="K28" s="7"/>
      <c r="L28" s="7"/>
      <c r="M28" s="5"/>
      <c r="N28" s="5"/>
      <c r="O28" s="5"/>
      <c r="P28" s="5"/>
    </row>
    <row r="29" spans="1:16" x14ac:dyDescent="0.25">
      <c r="A29" s="4">
        <v>16</v>
      </c>
      <c r="B29" s="5" t="str">
        <f>"MUHAMMAD ALIFF NAJMAN BIN SAMAD"</f>
        <v>MUHAMMAD ALIFF NAJMAN BIN SAMAD</v>
      </c>
      <c r="C29" s="6" t="str">
        <f>"000527060027"</f>
        <v>000527060027</v>
      </c>
      <c r="D29" s="6" t="str">
        <f t="shared" si="0"/>
        <v>MTK</v>
      </c>
      <c r="E29" s="7"/>
      <c r="F29" s="7"/>
      <c r="G29" s="7"/>
      <c r="H29" s="20"/>
      <c r="I29" s="7"/>
      <c r="J29" s="20"/>
      <c r="K29" s="7"/>
      <c r="L29" s="7"/>
      <c r="M29" s="5"/>
      <c r="N29" s="5"/>
      <c r="O29" s="5"/>
      <c r="P29" s="5"/>
    </row>
    <row r="30" spans="1:16" x14ac:dyDescent="0.25">
      <c r="A30" s="4">
        <v>17</v>
      </c>
      <c r="B30" s="5" t="str">
        <f>"MUHAMMAD AZWAN BIN LALU SOELIHIN"</f>
        <v>MUHAMMAD AZWAN BIN LALU SOELIHIN</v>
      </c>
      <c r="C30" s="6" t="str">
        <f>"001101060649"</f>
        <v>001101060649</v>
      </c>
      <c r="D30" s="6" t="str">
        <f t="shared" si="0"/>
        <v>MTK</v>
      </c>
      <c r="E30" s="7"/>
      <c r="F30" s="7"/>
      <c r="G30" s="7"/>
      <c r="H30" s="20"/>
      <c r="I30" s="7"/>
      <c r="J30" s="20"/>
      <c r="K30" s="7"/>
      <c r="L30" s="7"/>
      <c r="M30" s="5"/>
      <c r="N30" s="5"/>
      <c r="O30" s="5"/>
      <c r="P30" s="5"/>
    </row>
    <row r="31" spans="1:16" x14ac:dyDescent="0.25">
      <c r="A31" s="4">
        <v>18</v>
      </c>
      <c r="B31" s="5" t="str">
        <f>"MUHAMMAD EZAD BIN ISHAK"</f>
        <v>MUHAMMAD EZAD BIN ISHAK</v>
      </c>
      <c r="C31" s="6" t="str">
        <f>"000628060237"</f>
        <v>000628060237</v>
      </c>
      <c r="D31" s="6" t="str">
        <f t="shared" si="0"/>
        <v>MTK</v>
      </c>
      <c r="E31" s="7"/>
      <c r="F31" s="7"/>
      <c r="G31" s="7"/>
      <c r="H31" s="20"/>
      <c r="I31" s="7"/>
      <c r="J31" s="20"/>
      <c r="K31" s="7"/>
      <c r="L31" s="7"/>
      <c r="M31" s="5"/>
      <c r="N31" s="5"/>
      <c r="O31" s="5"/>
      <c r="P31" s="5"/>
    </row>
    <row r="32" spans="1:16" x14ac:dyDescent="0.25">
      <c r="A32" s="4">
        <v>19</v>
      </c>
      <c r="B32" s="5" t="str">
        <f>"MUHAMMAD FIRDAUS BIN AZHARI"</f>
        <v>MUHAMMAD FIRDAUS BIN AZHARI</v>
      </c>
      <c r="C32" s="6" t="str">
        <f>"001010060539"</f>
        <v>001010060539</v>
      </c>
      <c r="D32" s="6" t="str">
        <f t="shared" si="0"/>
        <v>MTK</v>
      </c>
      <c r="E32" s="7"/>
      <c r="F32" s="7"/>
      <c r="G32" s="7"/>
      <c r="H32" s="20"/>
      <c r="I32" s="7"/>
      <c r="J32" s="20"/>
      <c r="K32" s="7"/>
      <c r="L32" s="7"/>
      <c r="M32" s="5"/>
      <c r="N32" s="5"/>
      <c r="O32" s="5"/>
      <c r="P32" s="5"/>
    </row>
    <row r="33" spans="1:16" x14ac:dyDescent="0.25">
      <c r="A33" s="4">
        <v>20</v>
      </c>
      <c r="B33" s="5" t="str">
        <f>"MUHAMMAD IKMAL BIN ROSLEE"</f>
        <v>MUHAMMAD IKMAL BIN ROSLEE</v>
      </c>
      <c r="C33" s="6" t="str">
        <f>"000708060325"</f>
        <v>000708060325</v>
      </c>
      <c r="D33" s="6" t="str">
        <f t="shared" si="0"/>
        <v>MTK</v>
      </c>
      <c r="E33" s="7"/>
      <c r="F33" s="7"/>
      <c r="G33" s="7"/>
      <c r="H33" s="20"/>
      <c r="I33" s="7"/>
      <c r="J33" s="20"/>
      <c r="K33" s="7"/>
      <c r="L33" s="7"/>
      <c r="M33" s="5"/>
      <c r="N33" s="5"/>
      <c r="O33" s="5"/>
      <c r="P33" s="5"/>
    </row>
    <row r="34" spans="1:16" x14ac:dyDescent="0.25">
      <c r="A34" s="8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</row>
    <row r="36" spans="1:16" x14ac:dyDescent="0.25">
      <c r="A36" s="10"/>
      <c r="B36" s="10" t="s">
        <v>28</v>
      </c>
    </row>
    <row r="37" spans="1:16" x14ac:dyDescent="0.25">
      <c r="A37" s="10"/>
      <c r="B37" s="10" t="s">
        <v>29</v>
      </c>
    </row>
    <row r="38" spans="1:16" x14ac:dyDescent="0.25">
      <c r="A38" s="10"/>
    </row>
    <row r="40" spans="1:16" x14ac:dyDescent="0.25">
      <c r="A40" s="29" t="s">
        <v>30</v>
      </c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</row>
    <row r="41" spans="1:16" ht="15.75" x14ac:dyDescent="0.25">
      <c r="A41" s="29" t="s">
        <v>31</v>
      </c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</row>
    <row r="42" spans="1:16" ht="15.75" x14ac:dyDescent="0.25">
      <c r="A42" s="30" t="s">
        <v>1</v>
      </c>
      <c r="B42" s="30"/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</row>
    <row r="43" spans="1:16" ht="15.75" x14ac:dyDescent="0.25">
      <c r="A43" s="30" t="s">
        <v>2</v>
      </c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</row>
    <row r="44" spans="1:16" ht="15.75" x14ac:dyDescent="0.25">
      <c r="A44" s="31" t="s">
        <v>3</v>
      </c>
      <c r="B44" s="31"/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</row>
    <row r="45" spans="1:16" ht="15.75" x14ac:dyDescent="0.25">
      <c r="A45" s="31" t="s">
        <v>4</v>
      </c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</row>
    <row r="46" spans="1:16" ht="15.75" x14ac:dyDescent="0.25">
      <c r="A46" s="1" t="s">
        <v>5</v>
      </c>
    </row>
    <row r="47" spans="1:16" x14ac:dyDescent="0.25">
      <c r="A47" s="27" t="s">
        <v>6</v>
      </c>
      <c r="B47" s="27"/>
      <c r="C47" s="27"/>
      <c r="F47" s="28" t="s">
        <v>57</v>
      </c>
      <c r="G47" s="28"/>
      <c r="H47" s="28"/>
      <c r="I47" s="28"/>
      <c r="J47" s="28"/>
      <c r="K47" s="28"/>
      <c r="L47" s="28"/>
    </row>
    <row r="48" spans="1:16" x14ac:dyDescent="0.25">
      <c r="A48" s="2" t="s">
        <v>8</v>
      </c>
    </row>
    <row r="49" spans="1:16" x14ac:dyDescent="0.25">
      <c r="A49" s="27" t="s">
        <v>34</v>
      </c>
      <c r="B49" s="27"/>
      <c r="C49" s="27"/>
      <c r="F49" s="28" t="s">
        <v>58</v>
      </c>
      <c r="G49" s="28"/>
      <c r="H49" s="28"/>
      <c r="I49" s="28"/>
      <c r="J49" s="28"/>
      <c r="K49" s="28"/>
      <c r="L49" s="28"/>
    </row>
    <row r="51" spans="1:16" ht="31.5" customHeight="1" x14ac:dyDescent="0.25">
      <c r="A51" s="35" t="s">
        <v>11</v>
      </c>
      <c r="B51" s="35" t="s">
        <v>12</v>
      </c>
      <c r="C51" s="35" t="s">
        <v>13</v>
      </c>
      <c r="D51" s="35" t="s">
        <v>14</v>
      </c>
      <c r="E51" s="38" t="s">
        <v>15</v>
      </c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</row>
    <row r="52" spans="1:16" ht="15" customHeight="1" x14ac:dyDescent="0.25">
      <c r="A52" s="36"/>
      <c r="B52" s="36"/>
      <c r="C52" s="36"/>
      <c r="D52" s="36"/>
      <c r="E52" s="32" t="s">
        <v>59</v>
      </c>
      <c r="F52" s="32"/>
      <c r="G52" s="32" t="s">
        <v>60</v>
      </c>
      <c r="H52" s="32"/>
      <c r="I52" s="32" t="s">
        <v>61</v>
      </c>
      <c r="J52" s="32"/>
      <c r="K52" s="32" t="s">
        <v>62</v>
      </c>
      <c r="L52" s="32"/>
      <c r="M52" s="33"/>
      <c r="N52" s="34"/>
      <c r="O52" s="33"/>
      <c r="P52" s="34"/>
    </row>
    <row r="53" spans="1:16" x14ac:dyDescent="0.25">
      <c r="A53" s="37"/>
      <c r="B53" s="37"/>
      <c r="C53" s="37"/>
      <c r="D53" s="37"/>
      <c r="E53" s="3" t="s">
        <v>20</v>
      </c>
      <c r="F53" s="3" t="s">
        <v>21</v>
      </c>
      <c r="G53" s="3" t="s">
        <v>22</v>
      </c>
      <c r="H53" s="3" t="s">
        <v>23</v>
      </c>
      <c r="I53" s="3" t="s">
        <v>24</v>
      </c>
      <c r="J53" s="3" t="s">
        <v>25</v>
      </c>
      <c r="K53" s="3" t="s">
        <v>26</v>
      </c>
      <c r="L53" s="3" t="s">
        <v>27</v>
      </c>
      <c r="M53" s="3"/>
      <c r="N53" s="3"/>
      <c r="O53" s="3"/>
      <c r="P53" s="3"/>
    </row>
    <row r="54" spans="1:16" ht="15.75" x14ac:dyDescent="0.25">
      <c r="A54" s="13">
        <v>21</v>
      </c>
      <c r="B54" s="5" t="str">
        <f>"MUHAMMAD LUQMAN HAQEM BIN ARIFIN"</f>
        <v>MUHAMMAD LUQMAN HAQEM BIN ARIFIN</v>
      </c>
      <c r="C54" s="6" t="str">
        <f>"000202060993"</f>
        <v>000202060993</v>
      </c>
      <c r="D54" s="6" t="str">
        <f t="shared" ref="D54:D63" si="1">"MTK"</f>
        <v>MTK</v>
      </c>
      <c r="E54" s="14"/>
      <c r="F54" s="14"/>
      <c r="G54" s="14"/>
      <c r="H54" s="21"/>
      <c r="I54" s="14"/>
      <c r="J54" s="21"/>
      <c r="K54" s="14"/>
      <c r="L54" s="14"/>
      <c r="M54" s="3"/>
      <c r="N54" s="3"/>
      <c r="O54" s="3"/>
      <c r="P54" s="3"/>
    </row>
    <row r="55" spans="1:16" x14ac:dyDescent="0.25">
      <c r="A55" s="4">
        <v>22</v>
      </c>
      <c r="B55" s="5" t="str">
        <f>"MUHAMMAD MUSTAQIM BIN ISMAIL"</f>
        <v>MUHAMMAD MUSTAQIM BIN ISMAIL</v>
      </c>
      <c r="C55" s="6" t="str">
        <f>"001009060697"</f>
        <v>001009060697</v>
      </c>
      <c r="D55" s="6" t="str">
        <f t="shared" si="1"/>
        <v>MTK</v>
      </c>
      <c r="E55" s="7"/>
      <c r="F55" s="7"/>
      <c r="G55" s="7"/>
      <c r="H55" s="20"/>
      <c r="I55" s="7"/>
      <c r="J55" s="20"/>
      <c r="K55" s="7"/>
      <c r="L55" s="7"/>
      <c r="M55" s="5"/>
      <c r="N55" s="5"/>
      <c r="O55" s="5"/>
      <c r="P55" s="5"/>
    </row>
    <row r="56" spans="1:16" x14ac:dyDescent="0.25">
      <c r="A56" s="4">
        <v>23</v>
      </c>
      <c r="B56" s="5" t="str">
        <f>"MUHAMMAD RUZAIMIE BIN MUHAMAD RASIDI"</f>
        <v>MUHAMMAD RUZAIMIE BIN MUHAMAD RASIDI</v>
      </c>
      <c r="C56" s="6" t="str">
        <f>"001110060253"</f>
        <v>001110060253</v>
      </c>
      <c r="D56" s="6" t="str">
        <f t="shared" si="1"/>
        <v>MTK</v>
      </c>
      <c r="E56" s="7"/>
      <c r="F56" s="7"/>
      <c r="G56" s="7"/>
      <c r="H56" s="20"/>
      <c r="I56" s="7"/>
      <c r="J56" s="20"/>
      <c r="K56" s="7"/>
      <c r="L56" s="7"/>
      <c r="M56" s="5"/>
      <c r="N56" s="5"/>
      <c r="O56" s="5"/>
      <c r="P56" s="5"/>
    </row>
    <row r="57" spans="1:16" x14ac:dyDescent="0.25">
      <c r="A57" s="4">
        <v>24</v>
      </c>
      <c r="B57" s="5" t="str">
        <f>"MUHAMMAD SHAFIQ BIN ERMAN"</f>
        <v>MUHAMMAD SHAFIQ BIN ERMAN</v>
      </c>
      <c r="C57" s="6" t="str">
        <f>"000821141143"</f>
        <v>000821141143</v>
      </c>
      <c r="D57" s="6" t="str">
        <f t="shared" si="1"/>
        <v>MTK</v>
      </c>
      <c r="E57" s="7"/>
      <c r="F57" s="7"/>
      <c r="G57" s="7"/>
      <c r="H57" s="20"/>
      <c r="I57" s="7"/>
      <c r="J57" s="20"/>
      <c r="K57" s="7"/>
      <c r="L57" s="7"/>
      <c r="M57" s="5"/>
      <c r="N57" s="5"/>
      <c r="O57" s="5"/>
      <c r="P57" s="5"/>
    </row>
    <row r="58" spans="1:16" x14ac:dyDescent="0.25">
      <c r="A58" s="4">
        <v>25</v>
      </c>
      <c r="B58" s="5" t="str">
        <f>"MUHAMMAD SYAHMIR IKMAL BIN SALEHUDDIN"</f>
        <v>MUHAMMAD SYAHMIR IKMAL BIN SALEHUDDIN</v>
      </c>
      <c r="C58" s="6" t="str">
        <f>"000119060343"</f>
        <v>000119060343</v>
      </c>
      <c r="D58" s="6" t="str">
        <f t="shared" si="1"/>
        <v>MTK</v>
      </c>
      <c r="E58" s="7"/>
      <c r="F58" s="7"/>
      <c r="G58" s="7"/>
      <c r="H58" s="20"/>
      <c r="I58" s="7"/>
      <c r="J58" s="20"/>
      <c r="K58" s="7"/>
      <c r="L58" s="7"/>
      <c r="M58" s="5"/>
      <c r="N58" s="5"/>
      <c r="O58" s="5"/>
      <c r="P58" s="5"/>
    </row>
    <row r="59" spans="1:16" x14ac:dyDescent="0.25">
      <c r="A59" s="4">
        <v>26</v>
      </c>
      <c r="B59" s="5" t="str">
        <f>"MUHAMMAD ZULHILMI BIN MOHD ZAN"</f>
        <v>MUHAMMAD ZULHILMI BIN MOHD ZAN</v>
      </c>
      <c r="C59" s="6" t="str">
        <f>"000209060187"</f>
        <v>000209060187</v>
      </c>
      <c r="D59" s="6" t="str">
        <f t="shared" si="1"/>
        <v>MTK</v>
      </c>
      <c r="E59" s="7"/>
      <c r="F59" s="7"/>
      <c r="G59" s="7"/>
      <c r="H59" s="20"/>
      <c r="I59" s="7"/>
      <c r="J59" s="20"/>
      <c r="K59" s="7"/>
      <c r="L59" s="7"/>
      <c r="M59" s="5"/>
      <c r="N59" s="5"/>
      <c r="O59" s="5"/>
      <c r="P59" s="5"/>
    </row>
    <row r="60" spans="1:16" x14ac:dyDescent="0.25">
      <c r="A60" s="4">
        <v>27</v>
      </c>
      <c r="B60" s="5" t="str">
        <f>"SHAHRIL FAHMI BIN ALI"</f>
        <v>SHAHRIL FAHMI BIN ALI</v>
      </c>
      <c r="C60" s="6" t="str">
        <f>"000802140225"</f>
        <v>000802140225</v>
      </c>
      <c r="D60" s="6" t="str">
        <f t="shared" si="1"/>
        <v>MTK</v>
      </c>
      <c r="E60" s="7"/>
      <c r="F60" s="7"/>
      <c r="G60" s="7"/>
      <c r="H60" s="20"/>
      <c r="I60" s="7"/>
      <c r="J60" s="20"/>
      <c r="K60" s="7"/>
      <c r="L60" s="7"/>
      <c r="M60" s="5"/>
      <c r="N60" s="5"/>
      <c r="O60" s="5"/>
      <c r="P60" s="5"/>
    </row>
    <row r="61" spans="1:16" x14ac:dyDescent="0.25">
      <c r="A61" s="4">
        <v>28</v>
      </c>
      <c r="B61" s="5" t="str">
        <f>"SHARUL IZZUDIN BIN MAT RODZI"</f>
        <v>SHARUL IZZUDIN BIN MAT RODZI</v>
      </c>
      <c r="C61" s="6" t="str">
        <f>"000712060045"</f>
        <v>000712060045</v>
      </c>
      <c r="D61" s="6" t="str">
        <f t="shared" si="1"/>
        <v>MTK</v>
      </c>
      <c r="E61" s="7"/>
      <c r="F61" s="7"/>
      <c r="G61" s="7"/>
      <c r="H61" s="20"/>
      <c r="I61" s="7"/>
      <c r="J61" s="20"/>
      <c r="K61" s="7"/>
      <c r="L61" s="7"/>
      <c r="M61" s="5"/>
      <c r="N61" s="5"/>
      <c r="O61" s="5"/>
      <c r="P61" s="5"/>
    </row>
    <row r="62" spans="1:16" x14ac:dyDescent="0.25">
      <c r="A62" s="4">
        <v>29</v>
      </c>
      <c r="B62" s="5" t="str">
        <f>"VEMAL A/L KRISHNAN"</f>
        <v>VEMAL A/L KRISHNAN</v>
      </c>
      <c r="C62" s="6" t="str">
        <f>"000815030105"</f>
        <v>000815030105</v>
      </c>
      <c r="D62" s="6" t="str">
        <f t="shared" si="1"/>
        <v>MTK</v>
      </c>
      <c r="E62" s="7"/>
      <c r="F62" s="7"/>
      <c r="G62" s="7"/>
      <c r="H62" s="20"/>
      <c r="I62" s="7"/>
      <c r="J62" s="20"/>
      <c r="K62" s="7"/>
      <c r="L62" s="7"/>
      <c r="M62" s="5"/>
      <c r="N62" s="5"/>
      <c r="O62" s="5"/>
      <c r="P62" s="5"/>
    </row>
    <row r="63" spans="1:16" x14ac:dyDescent="0.25">
      <c r="A63" s="4">
        <v>30</v>
      </c>
      <c r="B63" s="5" t="str">
        <f>"VINOTH A/L CHANDRAN"</f>
        <v>VINOTH A/L CHANDRAN</v>
      </c>
      <c r="C63" s="6" t="str">
        <f>"000412060377"</f>
        <v>000412060377</v>
      </c>
      <c r="D63" s="6" t="str">
        <f t="shared" si="1"/>
        <v>MTK</v>
      </c>
      <c r="E63" s="7"/>
      <c r="F63" s="7"/>
      <c r="G63" s="7"/>
      <c r="H63" s="20"/>
      <c r="I63" s="7"/>
      <c r="J63" s="20"/>
      <c r="K63" s="7"/>
      <c r="L63" s="7"/>
      <c r="M63" s="5"/>
      <c r="N63" s="5"/>
      <c r="O63" s="5"/>
      <c r="P63" s="5"/>
    </row>
    <row r="64" spans="1:16" x14ac:dyDescent="0.25">
      <c r="A64" s="4">
        <v>31</v>
      </c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</row>
    <row r="65" spans="1:16" x14ac:dyDescent="0.25">
      <c r="A65" s="4">
        <v>32</v>
      </c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</row>
    <row r="66" spans="1:16" x14ac:dyDescent="0.25">
      <c r="A66" s="4">
        <v>33</v>
      </c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</row>
    <row r="67" spans="1:16" x14ac:dyDescent="0.25">
      <c r="A67" s="4">
        <v>34</v>
      </c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</row>
    <row r="68" spans="1:16" x14ac:dyDescent="0.25">
      <c r="A68" s="4">
        <v>35</v>
      </c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</row>
    <row r="69" spans="1:16" x14ac:dyDescent="0.25">
      <c r="A69" s="4">
        <v>36</v>
      </c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</row>
    <row r="70" spans="1:16" x14ac:dyDescent="0.25">
      <c r="A70" s="4">
        <v>37</v>
      </c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</row>
    <row r="71" spans="1:16" x14ac:dyDescent="0.25">
      <c r="A71" s="4">
        <v>38</v>
      </c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</row>
    <row r="72" spans="1:16" x14ac:dyDescent="0.25">
      <c r="A72" s="4">
        <v>39</v>
      </c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</row>
    <row r="73" spans="1:16" x14ac:dyDescent="0.25">
      <c r="A73" s="4">
        <v>40</v>
      </c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</row>
    <row r="74" spans="1:16" x14ac:dyDescent="0.25">
      <c r="A74" s="8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</row>
    <row r="76" spans="1:16" x14ac:dyDescent="0.25">
      <c r="A76" s="10"/>
      <c r="B76" s="10" t="s">
        <v>28</v>
      </c>
    </row>
    <row r="77" spans="1:16" x14ac:dyDescent="0.25">
      <c r="A77" s="10"/>
      <c r="B77" s="10" t="s">
        <v>29</v>
      </c>
    </row>
    <row r="78" spans="1:16" x14ac:dyDescent="0.25">
      <c r="A78" s="10"/>
    </row>
    <row r="80" spans="1:16" x14ac:dyDescent="0.25">
      <c r="A80" s="29" t="s">
        <v>32</v>
      </c>
      <c r="B80" s="29"/>
      <c r="C80" s="29"/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29"/>
      <c r="O80" s="29"/>
      <c r="P80" s="29"/>
    </row>
  </sheetData>
  <sheetProtection password="9ECD" sheet="1" objects="1" scenarios="1"/>
  <mergeCells count="42">
    <mergeCell ref="A7:C7"/>
    <mergeCell ref="F7:L7"/>
    <mergeCell ref="A1:P1"/>
    <mergeCell ref="A2:P2"/>
    <mergeCell ref="A3:P3"/>
    <mergeCell ref="A4:P4"/>
    <mergeCell ref="A5:P5"/>
    <mergeCell ref="A9:C9"/>
    <mergeCell ref="F9:L9"/>
    <mergeCell ref="A11:A13"/>
    <mergeCell ref="B11:B13"/>
    <mergeCell ref="C11:C13"/>
    <mergeCell ref="D11:D13"/>
    <mergeCell ref="E11:P11"/>
    <mergeCell ref="E12:F12"/>
    <mergeCell ref="G12:H12"/>
    <mergeCell ref="I12:J12"/>
    <mergeCell ref="A49:C49"/>
    <mergeCell ref="F49:L49"/>
    <mergeCell ref="K12:L12"/>
    <mergeCell ref="M12:N12"/>
    <mergeCell ref="O12:P12"/>
    <mergeCell ref="A40:P40"/>
    <mergeCell ref="A41:P41"/>
    <mergeCell ref="A42:P42"/>
    <mergeCell ref="A43:P43"/>
    <mergeCell ref="A44:P44"/>
    <mergeCell ref="A45:P45"/>
    <mergeCell ref="A47:C47"/>
    <mergeCell ref="F47:L47"/>
    <mergeCell ref="O52:P52"/>
    <mergeCell ref="A80:P80"/>
    <mergeCell ref="A51:A53"/>
    <mergeCell ref="B51:B53"/>
    <mergeCell ref="C51:C53"/>
    <mergeCell ref="D51:D53"/>
    <mergeCell ref="E51:P51"/>
    <mergeCell ref="E52:F52"/>
    <mergeCell ref="G52:H52"/>
    <mergeCell ref="I52:J52"/>
    <mergeCell ref="K52:L52"/>
    <mergeCell ref="M52:N5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2"/>
  <sheetViews>
    <sheetView topLeftCell="A48" zoomScale="90" zoomScaleNormal="90" workbookViewId="0">
      <selection activeCell="J54" sqref="J54"/>
    </sheetView>
  </sheetViews>
  <sheetFormatPr defaultRowHeight="15" x14ac:dyDescent="0.25"/>
  <cols>
    <col min="1" max="1" width="5.28515625" customWidth="1"/>
    <col min="2" max="2" width="41.140625" customWidth="1"/>
    <col min="3" max="3" width="14.28515625" customWidth="1"/>
    <col min="4" max="4" width="11.42578125" customWidth="1"/>
  </cols>
  <sheetData>
    <row r="1" spans="1:16" ht="15.75" x14ac:dyDescent="0.25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</row>
    <row r="2" spans="1:16" ht="15.75" x14ac:dyDescent="0.25">
      <c r="A2" s="30" t="s">
        <v>1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</row>
    <row r="3" spans="1:16" ht="15.75" x14ac:dyDescent="0.25">
      <c r="A3" s="30" t="s">
        <v>2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</row>
    <row r="4" spans="1:16" ht="15.75" x14ac:dyDescent="0.25">
      <c r="A4" s="31" t="s">
        <v>3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</row>
    <row r="5" spans="1:16" ht="15.75" x14ac:dyDescent="0.25">
      <c r="A5" s="31" t="s">
        <v>4</v>
      </c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</row>
    <row r="6" spans="1:16" ht="15.75" x14ac:dyDescent="0.25">
      <c r="A6" s="1" t="s">
        <v>5</v>
      </c>
    </row>
    <row r="7" spans="1:16" x14ac:dyDescent="0.25">
      <c r="A7" s="27" t="s">
        <v>6</v>
      </c>
      <c r="B7" s="27"/>
      <c r="C7" s="27"/>
      <c r="F7" s="28" t="s">
        <v>63</v>
      </c>
      <c r="G7" s="28"/>
      <c r="H7" s="28"/>
      <c r="I7" s="28"/>
      <c r="J7" s="28"/>
      <c r="K7" s="28"/>
      <c r="L7" s="28"/>
    </row>
    <row r="8" spans="1:16" x14ac:dyDescent="0.25">
      <c r="A8" s="2" t="s">
        <v>8</v>
      </c>
    </row>
    <row r="9" spans="1:16" x14ac:dyDescent="0.25">
      <c r="A9" s="27" t="s">
        <v>9</v>
      </c>
      <c r="B9" s="27"/>
      <c r="C9" s="27"/>
      <c r="F9" s="28" t="s">
        <v>64</v>
      </c>
      <c r="G9" s="28"/>
      <c r="H9" s="28"/>
      <c r="I9" s="28"/>
      <c r="J9" s="28"/>
      <c r="K9" s="28"/>
      <c r="L9" s="28"/>
    </row>
    <row r="11" spans="1:16" ht="29.25" customHeight="1" x14ac:dyDescent="0.25">
      <c r="A11" s="35" t="s">
        <v>11</v>
      </c>
      <c r="B11" s="35" t="s">
        <v>12</v>
      </c>
      <c r="C11" s="35" t="s">
        <v>13</v>
      </c>
      <c r="D11" s="35" t="s">
        <v>14</v>
      </c>
      <c r="E11" s="38" t="s">
        <v>56</v>
      </c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</row>
    <row r="12" spans="1:16" ht="15" customHeight="1" x14ac:dyDescent="0.25">
      <c r="A12" s="36"/>
      <c r="B12" s="36"/>
      <c r="C12" s="36"/>
      <c r="D12" s="36"/>
      <c r="E12" s="32" t="s">
        <v>65</v>
      </c>
      <c r="F12" s="32"/>
      <c r="G12" s="32" t="s">
        <v>65</v>
      </c>
      <c r="H12" s="32"/>
      <c r="I12" s="32" t="s">
        <v>65</v>
      </c>
      <c r="J12" s="32"/>
      <c r="K12" s="32" t="s">
        <v>65</v>
      </c>
      <c r="L12" s="32"/>
      <c r="M12" s="33" t="s">
        <v>65</v>
      </c>
      <c r="N12" s="34"/>
      <c r="O12" s="33" t="s">
        <v>65</v>
      </c>
      <c r="P12" s="34"/>
    </row>
    <row r="13" spans="1:16" ht="15.75" customHeight="1" x14ac:dyDescent="0.25">
      <c r="A13" s="37"/>
      <c r="B13" s="37"/>
      <c r="C13" s="37"/>
      <c r="D13" s="37"/>
      <c r="E13" s="3" t="s">
        <v>20</v>
      </c>
      <c r="F13" s="3" t="s">
        <v>21</v>
      </c>
      <c r="G13" s="3" t="s">
        <v>22</v>
      </c>
      <c r="H13" s="3" t="s">
        <v>23</v>
      </c>
      <c r="I13" s="3" t="s">
        <v>24</v>
      </c>
      <c r="J13" s="3" t="s">
        <v>25</v>
      </c>
      <c r="K13" s="3" t="s">
        <v>26</v>
      </c>
      <c r="L13" s="3" t="s">
        <v>27</v>
      </c>
      <c r="M13" s="3" t="s">
        <v>42</v>
      </c>
      <c r="N13" s="3" t="s">
        <v>43</v>
      </c>
      <c r="O13" s="3" t="s">
        <v>66</v>
      </c>
      <c r="P13" s="3" t="s">
        <v>67</v>
      </c>
    </row>
    <row r="14" spans="1:16" ht="15.75" customHeight="1" x14ac:dyDescent="0.25">
      <c r="A14" s="13">
        <v>1</v>
      </c>
      <c r="B14" s="5" t="str">
        <f>"ADZLI NOR HAKIM BIN ADLIN"</f>
        <v>ADZLI NOR HAKIM BIN ADLIN</v>
      </c>
      <c r="C14" s="6" t="str">
        <f>"000308100631"</f>
        <v>000308100631</v>
      </c>
      <c r="D14" s="6" t="str">
        <f t="shared" ref="D14:D33" si="0">"WTP"</f>
        <v>WTP</v>
      </c>
      <c r="E14" s="14"/>
      <c r="F14" s="14"/>
      <c r="G14" s="14"/>
      <c r="H14" s="14"/>
      <c r="I14" s="14"/>
      <c r="J14" s="14"/>
      <c r="K14" s="21"/>
      <c r="L14" s="14"/>
      <c r="M14" s="22"/>
      <c r="N14" s="14"/>
      <c r="O14" s="21"/>
      <c r="P14" s="14"/>
    </row>
    <row r="15" spans="1:16" ht="15" customHeight="1" x14ac:dyDescent="0.25">
      <c r="A15" s="4">
        <v>2</v>
      </c>
      <c r="B15" s="5" t="str">
        <f>"AHMAD FIKRI IZZUDDIN BIN ZULKEPLI"</f>
        <v>AHMAD FIKRI IZZUDDIN BIN ZULKEPLI</v>
      </c>
      <c r="C15" s="6" t="str">
        <f>"000726060265"</f>
        <v>000726060265</v>
      </c>
      <c r="D15" s="6" t="str">
        <f t="shared" si="0"/>
        <v>WTP</v>
      </c>
      <c r="E15" s="7"/>
      <c r="F15" s="7"/>
      <c r="G15" s="7"/>
      <c r="H15" s="7"/>
      <c r="I15" s="7"/>
      <c r="J15" s="7"/>
      <c r="K15" s="20"/>
      <c r="L15" s="7"/>
      <c r="M15" s="20"/>
      <c r="N15" s="7"/>
      <c r="O15" s="20"/>
      <c r="P15" s="7"/>
    </row>
    <row r="16" spans="1:16" ht="15" customHeight="1" x14ac:dyDescent="0.25">
      <c r="A16" s="4">
        <v>3</v>
      </c>
      <c r="B16" s="5" t="str">
        <f>"AKMAL HAZIM BIN AZHAR"</f>
        <v>AKMAL HAZIM BIN AZHAR</v>
      </c>
      <c r="C16" s="6" t="str">
        <f>"001226140079"</f>
        <v>001226140079</v>
      </c>
      <c r="D16" s="6" t="str">
        <f t="shared" si="0"/>
        <v>WTP</v>
      </c>
      <c r="E16" s="7"/>
      <c r="F16" s="7"/>
      <c r="G16" s="7"/>
      <c r="H16" s="7"/>
      <c r="I16" s="7"/>
      <c r="J16" s="7"/>
      <c r="K16" s="20"/>
      <c r="L16" s="7"/>
      <c r="M16" s="20"/>
      <c r="N16" s="7"/>
      <c r="O16" s="20"/>
      <c r="P16" s="7"/>
    </row>
    <row r="17" spans="1:16" x14ac:dyDescent="0.25">
      <c r="A17" s="4">
        <v>4</v>
      </c>
      <c r="B17" s="5" t="str">
        <f>"EZWANMUDDIN FIKRY BIN ABDUL SALAM"</f>
        <v>EZWANMUDDIN FIKRY BIN ABDUL SALAM</v>
      </c>
      <c r="C17" s="6" t="str">
        <f>"001115060375"</f>
        <v>001115060375</v>
      </c>
      <c r="D17" s="6" t="str">
        <f t="shared" si="0"/>
        <v>WTP</v>
      </c>
      <c r="E17" s="7"/>
      <c r="F17" s="7"/>
      <c r="G17" s="7"/>
      <c r="H17" s="7"/>
      <c r="I17" s="7"/>
      <c r="J17" s="7"/>
      <c r="K17" s="20"/>
      <c r="L17" s="7"/>
      <c r="M17" s="20"/>
      <c r="N17" s="7"/>
      <c r="O17" s="20"/>
      <c r="P17" s="7"/>
    </row>
    <row r="18" spans="1:16" x14ac:dyDescent="0.25">
      <c r="A18" s="4">
        <v>5</v>
      </c>
      <c r="B18" s="5" t="str">
        <f>"FATIHAH BINTI MEZALAN"</f>
        <v>FATIHAH BINTI MEZALAN</v>
      </c>
      <c r="C18" s="6" t="str">
        <f>"000704060248"</f>
        <v>000704060248</v>
      </c>
      <c r="D18" s="6" t="str">
        <f t="shared" si="0"/>
        <v>WTP</v>
      </c>
      <c r="E18" s="7"/>
      <c r="F18" s="7"/>
      <c r="G18" s="7"/>
      <c r="H18" s="7"/>
      <c r="I18" s="7"/>
      <c r="J18" s="7"/>
      <c r="K18" s="20"/>
      <c r="L18" s="7"/>
      <c r="M18" s="20"/>
      <c r="N18" s="7"/>
      <c r="O18" s="20"/>
      <c r="P18" s="7"/>
    </row>
    <row r="19" spans="1:16" x14ac:dyDescent="0.25">
      <c r="A19" s="4">
        <v>6</v>
      </c>
      <c r="B19" s="5" t="str">
        <f>"MOHAMAD FARIS BIN ZUN"</f>
        <v>MOHAMAD FARIS BIN ZUN</v>
      </c>
      <c r="C19" s="6" t="str">
        <f>"001207060225"</f>
        <v>001207060225</v>
      </c>
      <c r="D19" s="6" t="str">
        <f t="shared" si="0"/>
        <v>WTP</v>
      </c>
      <c r="E19" s="7"/>
      <c r="F19" s="7"/>
      <c r="G19" s="7"/>
      <c r="H19" s="7"/>
      <c r="I19" s="7"/>
      <c r="J19" s="7"/>
      <c r="K19" s="20"/>
      <c r="L19" s="7"/>
      <c r="M19" s="20"/>
      <c r="N19" s="7"/>
      <c r="O19" s="20"/>
      <c r="P19" s="7"/>
    </row>
    <row r="20" spans="1:16" x14ac:dyDescent="0.25">
      <c r="A20" s="4">
        <v>7</v>
      </c>
      <c r="B20" s="5" t="str">
        <f>"MUHAMAD FAIZ BIN ZAHARUDDIN"</f>
        <v>MUHAMAD FAIZ BIN ZAHARUDDIN</v>
      </c>
      <c r="C20" s="6" t="str">
        <f>"000712060061"</f>
        <v>000712060061</v>
      </c>
      <c r="D20" s="6" t="str">
        <f t="shared" si="0"/>
        <v>WTP</v>
      </c>
      <c r="E20" s="7"/>
      <c r="F20" s="7"/>
      <c r="G20" s="7"/>
      <c r="H20" s="7"/>
      <c r="I20" s="7"/>
      <c r="J20" s="7"/>
      <c r="K20" s="20"/>
      <c r="L20" s="7"/>
      <c r="M20" s="20"/>
      <c r="N20" s="7"/>
      <c r="O20" s="20"/>
      <c r="P20" s="7"/>
    </row>
    <row r="21" spans="1:16" x14ac:dyDescent="0.25">
      <c r="A21" s="4">
        <v>8</v>
      </c>
      <c r="B21" s="5" t="str">
        <f>"MUHAMMAD AEIDIL FIQRI BIN ROSDI"</f>
        <v>MUHAMMAD AEIDIL FIQRI BIN ROSDI</v>
      </c>
      <c r="C21" s="6" t="str">
        <f>"001220060721"</f>
        <v>001220060721</v>
      </c>
      <c r="D21" s="6" t="str">
        <f t="shared" si="0"/>
        <v>WTP</v>
      </c>
      <c r="E21" s="7"/>
      <c r="F21" s="7"/>
      <c r="G21" s="7"/>
      <c r="H21" s="7"/>
      <c r="I21" s="7"/>
      <c r="J21" s="7"/>
      <c r="K21" s="20"/>
      <c r="L21" s="7"/>
      <c r="M21" s="20"/>
      <c r="N21" s="7"/>
      <c r="O21" s="20"/>
      <c r="P21" s="7"/>
    </row>
    <row r="22" spans="1:16" x14ac:dyDescent="0.25">
      <c r="A22" s="4">
        <v>9</v>
      </c>
      <c r="B22" s="5" t="str">
        <f>"MUHAMMAD AFIQ BIN AMIN"</f>
        <v>MUHAMMAD AFIQ BIN AMIN</v>
      </c>
      <c r="C22" s="6" t="str">
        <f>"000207140239"</f>
        <v>000207140239</v>
      </c>
      <c r="D22" s="6" t="str">
        <f t="shared" si="0"/>
        <v>WTP</v>
      </c>
      <c r="E22" s="7"/>
      <c r="F22" s="7"/>
      <c r="G22" s="7"/>
      <c r="H22" s="7"/>
      <c r="I22" s="7"/>
      <c r="J22" s="7"/>
      <c r="K22" s="20"/>
      <c r="L22" s="7"/>
      <c r="M22" s="20"/>
      <c r="N22" s="7"/>
      <c r="O22" s="20"/>
      <c r="P22" s="7"/>
    </row>
    <row r="23" spans="1:16" x14ac:dyDescent="0.25">
      <c r="A23" s="4">
        <v>10</v>
      </c>
      <c r="B23" s="5" t="str">
        <f>"MUHAMMAD AMER SIDDIQ BIN YUSRI"</f>
        <v>MUHAMMAD AMER SIDDIQ BIN YUSRI</v>
      </c>
      <c r="C23" s="6" t="str">
        <f>"000612060937"</f>
        <v>000612060937</v>
      </c>
      <c r="D23" s="6" t="str">
        <f t="shared" si="0"/>
        <v>WTP</v>
      </c>
      <c r="E23" s="7"/>
      <c r="F23" s="7"/>
      <c r="G23" s="7"/>
      <c r="H23" s="7"/>
      <c r="I23" s="7"/>
      <c r="J23" s="7"/>
      <c r="K23" s="20"/>
      <c r="L23" s="7"/>
      <c r="M23" s="20"/>
      <c r="N23" s="7"/>
      <c r="O23" s="20"/>
      <c r="P23" s="7"/>
    </row>
    <row r="24" spans="1:16" x14ac:dyDescent="0.25">
      <c r="A24" s="4">
        <v>11</v>
      </c>
      <c r="B24" s="5" t="str">
        <f>"MUHAMMAD HAKIMI BIN HALIMI"</f>
        <v>MUHAMMAD HAKIMI BIN HALIMI</v>
      </c>
      <c r="C24" s="6" t="str">
        <f>"000501060213"</f>
        <v>000501060213</v>
      </c>
      <c r="D24" s="6" t="str">
        <f t="shared" si="0"/>
        <v>WTP</v>
      </c>
      <c r="E24" s="7"/>
      <c r="F24" s="7"/>
      <c r="G24" s="7"/>
      <c r="H24" s="7"/>
      <c r="I24" s="7"/>
      <c r="J24" s="7"/>
      <c r="K24" s="20"/>
      <c r="L24" s="7"/>
      <c r="M24" s="20"/>
      <c r="N24" s="7"/>
      <c r="O24" s="20"/>
      <c r="P24" s="7"/>
    </row>
    <row r="25" spans="1:16" x14ac:dyDescent="0.25">
      <c r="A25" s="4">
        <v>12</v>
      </c>
      <c r="B25" s="5" t="str">
        <f>"MUHAMMAD HAMIZAN BIN NOORDIN"</f>
        <v>MUHAMMAD HAMIZAN BIN NOORDIN</v>
      </c>
      <c r="C25" s="6" t="str">
        <f>"000524030981"</f>
        <v>000524030981</v>
      </c>
      <c r="D25" s="6" t="str">
        <f t="shared" si="0"/>
        <v>WTP</v>
      </c>
      <c r="E25" s="7"/>
      <c r="F25" s="7"/>
      <c r="G25" s="7"/>
      <c r="H25" s="7"/>
      <c r="I25" s="7"/>
      <c r="J25" s="7"/>
      <c r="K25" s="20"/>
      <c r="L25" s="7"/>
      <c r="M25" s="20"/>
      <c r="N25" s="7"/>
      <c r="O25" s="20"/>
      <c r="P25" s="7"/>
    </row>
    <row r="26" spans="1:16" x14ac:dyDescent="0.25">
      <c r="A26" s="4">
        <v>13</v>
      </c>
      <c r="B26" s="5" t="str">
        <f>"MUHAMMAD HARITH ILHAM SHAH BIN ZALANI"</f>
        <v>MUHAMMAD HARITH ILHAM SHAH BIN ZALANI</v>
      </c>
      <c r="C26" s="6" t="str">
        <f>"000317060563"</f>
        <v>000317060563</v>
      </c>
      <c r="D26" s="6" t="str">
        <f t="shared" si="0"/>
        <v>WTP</v>
      </c>
      <c r="E26" s="7"/>
      <c r="F26" s="7"/>
      <c r="G26" s="7"/>
      <c r="H26" s="7"/>
      <c r="I26" s="7"/>
      <c r="J26" s="7"/>
      <c r="K26" s="20"/>
      <c r="L26" s="7"/>
      <c r="M26" s="20"/>
      <c r="N26" s="7"/>
      <c r="O26" s="20"/>
      <c r="P26" s="7"/>
    </row>
    <row r="27" spans="1:16" x14ac:dyDescent="0.25">
      <c r="A27" s="4">
        <v>14</v>
      </c>
      <c r="B27" s="5" t="str">
        <f>"MUHAMMAD HAZAIRUL AIMAN BIN HISHAMUDIN"</f>
        <v>MUHAMMAD HAZAIRUL AIMAN BIN HISHAMUDIN</v>
      </c>
      <c r="C27" s="6" t="str">
        <f>"000216060185"</f>
        <v>000216060185</v>
      </c>
      <c r="D27" s="6" t="str">
        <f t="shared" si="0"/>
        <v>WTP</v>
      </c>
      <c r="E27" s="7"/>
      <c r="F27" s="7"/>
      <c r="G27" s="7"/>
      <c r="H27" s="7"/>
      <c r="I27" s="7"/>
      <c r="J27" s="7"/>
      <c r="K27" s="20"/>
      <c r="L27" s="7"/>
      <c r="M27" s="20"/>
      <c r="N27" s="7"/>
      <c r="O27" s="20"/>
      <c r="P27" s="7"/>
    </row>
    <row r="28" spans="1:16" x14ac:dyDescent="0.25">
      <c r="A28" s="4">
        <v>15</v>
      </c>
      <c r="B28" s="5" t="str">
        <f>"MUHAMMAD NADZIF NOOR SYUKRIE BIN MOHD DAUD"</f>
        <v>MUHAMMAD NADZIF NOOR SYUKRIE BIN MOHD DAUD</v>
      </c>
      <c r="C28" s="6" t="str">
        <f>"001223101437"</f>
        <v>001223101437</v>
      </c>
      <c r="D28" s="6" t="str">
        <f t="shared" si="0"/>
        <v>WTP</v>
      </c>
      <c r="E28" s="7"/>
      <c r="F28" s="7"/>
      <c r="G28" s="7"/>
      <c r="H28" s="7"/>
      <c r="I28" s="7"/>
      <c r="J28" s="7"/>
      <c r="K28" s="20"/>
      <c r="L28" s="7"/>
      <c r="M28" s="21"/>
      <c r="N28" s="7"/>
      <c r="O28" s="20"/>
      <c r="P28" s="7"/>
    </row>
    <row r="29" spans="1:16" x14ac:dyDescent="0.25">
      <c r="A29" s="4">
        <v>16</v>
      </c>
      <c r="B29" s="5" t="str">
        <f>"MUHAMMAD NAJMIE FITRI BIN HASHIM"</f>
        <v>MUHAMMAD NAJMIE FITRI BIN HASHIM</v>
      </c>
      <c r="C29" s="6" t="str">
        <f>"000102060355"</f>
        <v>000102060355</v>
      </c>
      <c r="D29" s="6" t="str">
        <f t="shared" si="0"/>
        <v>WTP</v>
      </c>
      <c r="E29" s="7"/>
      <c r="F29" s="7"/>
      <c r="G29" s="7"/>
      <c r="H29" s="7"/>
      <c r="I29" s="7"/>
      <c r="J29" s="7"/>
      <c r="K29" s="20"/>
      <c r="L29" s="7"/>
      <c r="M29" s="20"/>
      <c r="N29" s="7"/>
      <c r="O29" s="20"/>
      <c r="P29" s="7"/>
    </row>
    <row r="30" spans="1:16" x14ac:dyDescent="0.25">
      <c r="A30" s="4">
        <v>17</v>
      </c>
      <c r="B30" s="5" t="str">
        <f>"MUHAMMAD NUR NAIMAN BIN NAPI"</f>
        <v>MUHAMMAD NUR NAIMAN BIN NAPI</v>
      </c>
      <c r="C30" s="6" t="str">
        <f>"000719031175"</f>
        <v>000719031175</v>
      </c>
      <c r="D30" s="6" t="str">
        <f t="shared" si="0"/>
        <v>WTP</v>
      </c>
      <c r="E30" s="7"/>
      <c r="F30" s="7"/>
      <c r="G30" s="7"/>
      <c r="H30" s="7"/>
      <c r="I30" s="7"/>
      <c r="J30" s="7"/>
      <c r="K30" s="20"/>
      <c r="L30" s="7"/>
      <c r="M30" s="20"/>
      <c r="N30" s="7"/>
      <c r="O30" s="20"/>
      <c r="P30" s="7"/>
    </row>
    <row r="31" spans="1:16" x14ac:dyDescent="0.25">
      <c r="A31" s="4">
        <v>18</v>
      </c>
      <c r="B31" s="5" t="str">
        <f>"MUHAMMAD SHAHRIN LATIFF BIN HALIM"</f>
        <v>MUHAMMAD SHAHRIN LATIFF BIN HALIM</v>
      </c>
      <c r="C31" s="6" t="str">
        <f>"000704140387"</f>
        <v>000704140387</v>
      </c>
      <c r="D31" s="6" t="str">
        <f t="shared" si="0"/>
        <v>WTP</v>
      </c>
      <c r="E31" s="7"/>
      <c r="F31" s="7"/>
      <c r="G31" s="7"/>
      <c r="H31" s="7"/>
      <c r="I31" s="7"/>
      <c r="J31" s="7"/>
      <c r="K31" s="20"/>
      <c r="L31" s="7"/>
      <c r="M31" s="20"/>
      <c r="N31" s="7"/>
      <c r="O31" s="20"/>
      <c r="P31" s="7"/>
    </row>
    <row r="32" spans="1:16" x14ac:dyDescent="0.25">
      <c r="A32" s="4">
        <v>19</v>
      </c>
      <c r="B32" s="5" t="str">
        <f>"MUHAMMAD SUFIAN BIN JAMALUDIN"</f>
        <v>MUHAMMAD SUFIAN BIN JAMALUDIN</v>
      </c>
      <c r="C32" s="6" t="str">
        <f>"000623060705"</f>
        <v>000623060705</v>
      </c>
      <c r="D32" s="6" t="str">
        <f t="shared" si="0"/>
        <v>WTP</v>
      </c>
      <c r="E32" s="7"/>
      <c r="F32" s="7"/>
      <c r="G32" s="7"/>
      <c r="H32" s="7"/>
      <c r="I32" s="7"/>
      <c r="J32" s="7"/>
      <c r="K32" s="20"/>
      <c r="L32" s="7"/>
      <c r="M32" s="20"/>
      <c r="N32" s="7"/>
      <c r="O32" s="20"/>
      <c r="P32" s="7"/>
    </row>
    <row r="33" spans="1:16" x14ac:dyDescent="0.25">
      <c r="A33" s="4">
        <v>20</v>
      </c>
      <c r="B33" s="5" t="str">
        <f>"MUHAMMAD SYAHIRAN BIN MOHD ERUAN"</f>
        <v>MUHAMMAD SYAHIRAN BIN MOHD ERUAN</v>
      </c>
      <c r="C33" s="6" t="str">
        <f>"000213140083"</f>
        <v>000213140083</v>
      </c>
      <c r="D33" s="6" t="str">
        <f t="shared" si="0"/>
        <v>WTP</v>
      </c>
      <c r="E33" s="7"/>
      <c r="F33" s="7"/>
      <c r="G33" s="7"/>
      <c r="H33" s="7"/>
      <c r="I33" s="7"/>
      <c r="J33" s="7"/>
      <c r="K33" s="20"/>
      <c r="L33" s="7"/>
      <c r="M33" s="20"/>
      <c r="N33" s="7"/>
      <c r="O33" s="20"/>
      <c r="P33" s="7"/>
    </row>
    <row r="34" spans="1:16" x14ac:dyDescent="0.25">
      <c r="A34" s="8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</row>
    <row r="35" spans="1:16" x14ac:dyDescent="0.25">
      <c r="A35" s="8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</row>
    <row r="37" spans="1:16" x14ac:dyDescent="0.25">
      <c r="A37" s="10"/>
      <c r="B37" s="10" t="s">
        <v>28</v>
      </c>
    </row>
    <row r="38" spans="1:16" x14ac:dyDescent="0.25">
      <c r="A38" s="10"/>
      <c r="B38" s="10" t="s">
        <v>29</v>
      </c>
    </row>
    <row r="39" spans="1:16" x14ac:dyDescent="0.25">
      <c r="A39" s="10"/>
    </row>
    <row r="41" spans="1:16" x14ac:dyDescent="0.25">
      <c r="A41" s="29" t="s">
        <v>30</v>
      </c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</row>
    <row r="42" spans="1:16" ht="15.75" x14ac:dyDescent="0.25">
      <c r="A42" s="29" t="s">
        <v>31</v>
      </c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</row>
    <row r="43" spans="1:16" ht="15.75" x14ac:dyDescent="0.25">
      <c r="A43" s="30" t="s">
        <v>1</v>
      </c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</row>
    <row r="44" spans="1:16" ht="15.75" x14ac:dyDescent="0.25">
      <c r="A44" s="30" t="s">
        <v>2</v>
      </c>
      <c r="B44" s="30"/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</row>
    <row r="45" spans="1:16" ht="15.75" x14ac:dyDescent="0.25">
      <c r="A45" s="31" t="s">
        <v>3</v>
      </c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</row>
    <row r="46" spans="1:16" ht="15.75" x14ac:dyDescent="0.25">
      <c r="A46" s="31" t="s">
        <v>4</v>
      </c>
      <c r="B46" s="31"/>
      <c r="C46" s="31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</row>
    <row r="47" spans="1:16" ht="15.75" x14ac:dyDescent="0.25">
      <c r="A47" s="1" t="s">
        <v>5</v>
      </c>
    </row>
    <row r="48" spans="1:16" x14ac:dyDescent="0.25">
      <c r="A48" s="27" t="s">
        <v>6</v>
      </c>
      <c r="B48" s="27"/>
      <c r="C48" s="27"/>
      <c r="F48" s="28" t="s">
        <v>63</v>
      </c>
      <c r="G48" s="28"/>
      <c r="H48" s="28"/>
      <c r="I48" s="28"/>
      <c r="J48" s="28"/>
      <c r="K48" s="28"/>
      <c r="L48" s="28"/>
    </row>
    <row r="49" spans="1:16" x14ac:dyDescent="0.25">
      <c r="A49" s="2" t="s">
        <v>8</v>
      </c>
    </row>
    <row r="50" spans="1:16" x14ac:dyDescent="0.25">
      <c r="A50" s="27" t="s">
        <v>9</v>
      </c>
      <c r="B50" s="27"/>
      <c r="C50" s="27"/>
      <c r="F50" s="28" t="s">
        <v>64</v>
      </c>
      <c r="G50" s="28"/>
      <c r="H50" s="28"/>
      <c r="I50" s="28"/>
      <c r="J50" s="28"/>
      <c r="K50" s="28"/>
      <c r="L50" s="28"/>
    </row>
    <row r="52" spans="1:16" ht="30" customHeight="1" x14ac:dyDescent="0.25">
      <c r="A52" s="35" t="s">
        <v>11</v>
      </c>
      <c r="B52" s="35" t="s">
        <v>12</v>
      </c>
      <c r="C52" s="35" t="s">
        <v>13</v>
      </c>
      <c r="D52" s="35" t="s">
        <v>14</v>
      </c>
      <c r="E52" s="38" t="s">
        <v>15</v>
      </c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</row>
    <row r="53" spans="1:16" ht="15" customHeight="1" x14ac:dyDescent="0.25">
      <c r="A53" s="36"/>
      <c r="B53" s="36"/>
      <c r="C53" s="36"/>
      <c r="D53" s="36"/>
      <c r="E53" s="32" t="s">
        <v>74</v>
      </c>
      <c r="F53" s="32"/>
      <c r="G53" s="32" t="s">
        <v>75</v>
      </c>
      <c r="H53" s="32"/>
      <c r="I53" s="32" t="s">
        <v>76</v>
      </c>
      <c r="J53" s="32"/>
      <c r="K53" s="32" t="s">
        <v>68</v>
      </c>
      <c r="L53" s="32"/>
      <c r="M53" s="33" t="s">
        <v>69</v>
      </c>
      <c r="N53" s="34"/>
      <c r="O53" s="33" t="s">
        <v>70</v>
      </c>
      <c r="P53" s="34"/>
    </row>
    <row r="54" spans="1:16" ht="15" customHeight="1" x14ac:dyDescent="0.25">
      <c r="A54" s="37"/>
      <c r="B54" s="37"/>
      <c r="C54" s="37"/>
      <c r="D54" s="37"/>
      <c r="E54" s="3" t="s">
        <v>20</v>
      </c>
      <c r="F54" s="3" t="s">
        <v>21</v>
      </c>
      <c r="G54" s="3" t="s">
        <v>22</v>
      </c>
      <c r="H54" s="3" t="s">
        <v>23</v>
      </c>
      <c r="I54" s="3" t="s">
        <v>24</v>
      </c>
      <c r="J54" s="3" t="s">
        <v>25</v>
      </c>
      <c r="K54" s="3" t="s">
        <v>26</v>
      </c>
      <c r="L54" s="3" t="s">
        <v>27</v>
      </c>
      <c r="M54" s="3" t="s">
        <v>42</v>
      </c>
      <c r="N54" s="3" t="s">
        <v>43</v>
      </c>
      <c r="O54" s="3" t="s">
        <v>66</v>
      </c>
      <c r="P54" s="3" t="s">
        <v>67</v>
      </c>
    </row>
    <row r="55" spans="1:16" ht="15" customHeight="1" x14ac:dyDescent="0.25">
      <c r="A55" s="13">
        <v>21</v>
      </c>
      <c r="B55" s="5" t="str">
        <f>"MUHAMMAD SYAHMI HAZIQ BIN NOR SHAHRIZAK"</f>
        <v>MUHAMMAD SYAHMI HAZIQ BIN NOR SHAHRIZAK</v>
      </c>
      <c r="C55" s="6" t="str">
        <f>"000529140717"</f>
        <v>000529140717</v>
      </c>
      <c r="D55" s="6" t="str">
        <f t="shared" ref="D55:D62" si="1">"WTP"</f>
        <v>WTP</v>
      </c>
      <c r="E55" s="14"/>
      <c r="F55" s="14"/>
      <c r="G55" s="14"/>
      <c r="H55" s="14"/>
      <c r="I55" s="14"/>
      <c r="J55" s="14"/>
      <c r="K55" s="21"/>
      <c r="L55" s="14"/>
      <c r="M55" s="23"/>
      <c r="N55" s="14"/>
      <c r="O55" s="21"/>
      <c r="P55" s="14"/>
    </row>
    <row r="56" spans="1:16" x14ac:dyDescent="0.25">
      <c r="A56" s="4">
        <v>22</v>
      </c>
      <c r="B56" s="5" t="str">
        <f>"NOR AZUANI BINTI HARUN"</f>
        <v>NOR AZUANI BINTI HARUN</v>
      </c>
      <c r="C56" s="6" t="str">
        <f>"000620060574"</f>
        <v>000620060574</v>
      </c>
      <c r="D56" s="6" t="str">
        <f t="shared" si="1"/>
        <v>WTP</v>
      </c>
      <c r="E56" s="7"/>
      <c r="F56" s="7"/>
      <c r="G56" s="7"/>
      <c r="H56" s="7"/>
      <c r="I56" s="7"/>
      <c r="J56" s="7"/>
      <c r="K56" s="20"/>
      <c r="L56" s="7"/>
      <c r="M56" s="24"/>
      <c r="N56" s="7"/>
      <c r="O56" s="20"/>
      <c r="P56" s="7"/>
    </row>
    <row r="57" spans="1:16" x14ac:dyDescent="0.25">
      <c r="A57" s="4">
        <v>23</v>
      </c>
      <c r="B57" s="5" t="str">
        <f>"NUR HAZIQAH BINTI ZAHALUDIN"</f>
        <v>NUR HAZIQAH BINTI ZAHALUDIN</v>
      </c>
      <c r="C57" s="6" t="str">
        <f>"001109060344"</f>
        <v>001109060344</v>
      </c>
      <c r="D57" s="6" t="str">
        <f t="shared" si="1"/>
        <v>WTP</v>
      </c>
      <c r="E57" s="7"/>
      <c r="F57" s="7"/>
      <c r="G57" s="7"/>
      <c r="H57" s="7"/>
      <c r="I57" s="7"/>
      <c r="J57" s="7"/>
      <c r="K57" s="20"/>
      <c r="L57" s="7"/>
      <c r="M57" s="24"/>
      <c r="N57" s="7"/>
      <c r="O57" s="20"/>
      <c r="P57" s="7"/>
    </row>
    <row r="58" spans="1:16" x14ac:dyDescent="0.25">
      <c r="A58" s="4">
        <v>24</v>
      </c>
      <c r="B58" s="5" t="str">
        <f>"NUR KHAIRUN NISA BINTI ABDUL QAHAR"</f>
        <v>NUR KHAIRUN NISA BINTI ABDUL QAHAR</v>
      </c>
      <c r="C58" s="6" t="str">
        <f>"000217061200"</f>
        <v>000217061200</v>
      </c>
      <c r="D58" s="6" t="str">
        <f t="shared" si="1"/>
        <v>WTP</v>
      </c>
      <c r="E58" s="7"/>
      <c r="F58" s="7"/>
      <c r="G58" s="7"/>
      <c r="H58" s="7"/>
      <c r="I58" s="7"/>
      <c r="J58" s="7"/>
      <c r="K58" s="20"/>
      <c r="L58" s="7"/>
      <c r="M58" s="24"/>
      <c r="N58" s="7"/>
      <c r="O58" s="20"/>
      <c r="P58" s="7"/>
    </row>
    <row r="59" spans="1:16" x14ac:dyDescent="0.25">
      <c r="A59" s="4">
        <v>25</v>
      </c>
      <c r="B59" s="5" t="str">
        <f>"NUR SULIHATI SOLIHAH BINTI MAT YUSOH"</f>
        <v>NUR SULIHATI SOLIHAH BINTI MAT YUSOH</v>
      </c>
      <c r="C59" s="6" t="str">
        <f>"000803031100"</f>
        <v>000803031100</v>
      </c>
      <c r="D59" s="6" t="str">
        <f t="shared" si="1"/>
        <v>WTP</v>
      </c>
      <c r="E59" s="7"/>
      <c r="F59" s="7"/>
      <c r="G59" s="7"/>
      <c r="H59" s="7"/>
      <c r="I59" s="7"/>
      <c r="J59" s="7"/>
      <c r="K59" s="20"/>
      <c r="L59" s="7"/>
      <c r="M59" s="24"/>
      <c r="N59" s="7"/>
      <c r="O59" s="20"/>
      <c r="P59" s="7"/>
    </row>
    <row r="60" spans="1:16" x14ac:dyDescent="0.25">
      <c r="A60" s="4">
        <v>26</v>
      </c>
      <c r="B60" s="5" t="str">
        <f>"NURFADILAWATI BINTI MOHD PODZI"</f>
        <v>NURFADILAWATI BINTI MOHD PODZI</v>
      </c>
      <c r="C60" s="6" t="str">
        <f>"001028060174"</f>
        <v>001028060174</v>
      </c>
      <c r="D60" s="6" t="str">
        <f t="shared" si="1"/>
        <v>WTP</v>
      </c>
      <c r="E60" s="7"/>
      <c r="F60" s="7"/>
      <c r="G60" s="7"/>
      <c r="H60" s="7"/>
      <c r="I60" s="7"/>
      <c r="J60" s="7"/>
      <c r="K60" s="20"/>
      <c r="L60" s="7"/>
      <c r="M60" s="24"/>
      <c r="N60" s="7"/>
      <c r="O60" s="20"/>
      <c r="P60" s="7"/>
    </row>
    <row r="61" spans="1:16" x14ac:dyDescent="0.25">
      <c r="A61" s="4">
        <v>27</v>
      </c>
      <c r="B61" s="5" t="str">
        <f>"NURUL AZZAFARINA BINTI NORDIN"</f>
        <v>NURUL AZZAFARINA BINTI NORDIN</v>
      </c>
      <c r="C61" s="6" t="str">
        <f>"001125140790"</f>
        <v>001125140790</v>
      </c>
      <c r="D61" s="6" t="str">
        <f t="shared" si="1"/>
        <v>WTP</v>
      </c>
      <c r="E61" s="7"/>
      <c r="F61" s="7"/>
      <c r="G61" s="7"/>
      <c r="H61" s="7"/>
      <c r="I61" s="7"/>
      <c r="J61" s="7"/>
      <c r="K61" s="20"/>
      <c r="L61" s="7"/>
      <c r="M61" s="24"/>
      <c r="N61" s="7"/>
      <c r="O61" s="20"/>
      <c r="P61" s="7"/>
    </row>
    <row r="62" spans="1:16" x14ac:dyDescent="0.25">
      <c r="A62" s="4">
        <v>28</v>
      </c>
      <c r="B62" s="5" t="str">
        <f>"PUTERA AIMAN BIN AZHAR"</f>
        <v>PUTERA AIMAN BIN AZHAR</v>
      </c>
      <c r="C62" s="6" t="str">
        <f>"001102110257"</f>
        <v>001102110257</v>
      </c>
      <c r="D62" s="6" t="str">
        <f t="shared" si="1"/>
        <v>WTP</v>
      </c>
      <c r="E62" s="7"/>
      <c r="F62" s="7"/>
      <c r="G62" s="7"/>
      <c r="H62" s="7"/>
      <c r="I62" s="7"/>
      <c r="J62" s="7"/>
      <c r="K62" s="20"/>
      <c r="L62" s="7"/>
      <c r="M62" s="24"/>
      <c r="N62" s="7"/>
      <c r="O62" s="20"/>
      <c r="P62" s="7"/>
    </row>
    <row r="63" spans="1:16" x14ac:dyDescent="0.25">
      <c r="A63" s="4">
        <v>29</v>
      </c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</row>
    <row r="64" spans="1:16" x14ac:dyDescent="0.25">
      <c r="A64" s="4">
        <v>30</v>
      </c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</row>
    <row r="65" spans="1:16" x14ac:dyDescent="0.25">
      <c r="A65" s="4">
        <v>31</v>
      </c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</row>
    <row r="66" spans="1:16" x14ac:dyDescent="0.25">
      <c r="A66" s="4">
        <v>32</v>
      </c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</row>
    <row r="67" spans="1:16" x14ac:dyDescent="0.25">
      <c r="A67" s="4">
        <v>33</v>
      </c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</row>
    <row r="68" spans="1:16" x14ac:dyDescent="0.25">
      <c r="A68" s="4">
        <v>34</v>
      </c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</row>
    <row r="69" spans="1:16" x14ac:dyDescent="0.25">
      <c r="A69" s="4">
        <v>35</v>
      </c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</row>
    <row r="70" spans="1:16" x14ac:dyDescent="0.25">
      <c r="A70" s="4">
        <v>36</v>
      </c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</row>
    <row r="71" spans="1:16" x14ac:dyDescent="0.25">
      <c r="A71" s="4">
        <v>37</v>
      </c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</row>
    <row r="72" spans="1:16" x14ac:dyDescent="0.25">
      <c r="A72" s="4">
        <v>38</v>
      </c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</row>
    <row r="73" spans="1:16" x14ac:dyDescent="0.25">
      <c r="A73" s="4">
        <v>39</v>
      </c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</row>
    <row r="74" spans="1:16" x14ac:dyDescent="0.25">
      <c r="A74" s="4">
        <v>40</v>
      </c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</row>
    <row r="75" spans="1:16" x14ac:dyDescent="0.25">
      <c r="A75" s="8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</row>
    <row r="76" spans="1:16" x14ac:dyDescent="0.25">
      <c r="A76" s="8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</row>
    <row r="78" spans="1:16" x14ac:dyDescent="0.25">
      <c r="A78" s="10"/>
      <c r="B78" s="10" t="s">
        <v>28</v>
      </c>
    </row>
    <row r="79" spans="1:16" x14ac:dyDescent="0.25">
      <c r="A79" s="10"/>
      <c r="B79" s="10" t="s">
        <v>29</v>
      </c>
    </row>
    <row r="80" spans="1:16" x14ac:dyDescent="0.25">
      <c r="A80" s="10"/>
    </row>
    <row r="82" spans="1:16" x14ac:dyDescent="0.25">
      <c r="A82" s="29" t="s">
        <v>32</v>
      </c>
      <c r="B82" s="29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</row>
  </sheetData>
  <sheetProtection password="9ECD" sheet="1" objects="1" scenarios="1"/>
  <mergeCells count="42">
    <mergeCell ref="A7:C7"/>
    <mergeCell ref="F7:L7"/>
    <mergeCell ref="A1:P1"/>
    <mergeCell ref="A2:P2"/>
    <mergeCell ref="A3:P3"/>
    <mergeCell ref="A4:P4"/>
    <mergeCell ref="A5:P5"/>
    <mergeCell ref="A9:C9"/>
    <mergeCell ref="F9:L9"/>
    <mergeCell ref="A11:A13"/>
    <mergeCell ref="B11:B13"/>
    <mergeCell ref="C11:C13"/>
    <mergeCell ref="D11:D13"/>
    <mergeCell ref="E11:P11"/>
    <mergeCell ref="E12:F12"/>
    <mergeCell ref="G12:H12"/>
    <mergeCell ref="I12:J12"/>
    <mergeCell ref="A50:C50"/>
    <mergeCell ref="F50:L50"/>
    <mergeCell ref="K12:L12"/>
    <mergeCell ref="M12:N12"/>
    <mergeCell ref="O12:P12"/>
    <mergeCell ref="A41:P41"/>
    <mergeCell ref="A42:P42"/>
    <mergeCell ref="A43:P43"/>
    <mergeCell ref="A44:P44"/>
    <mergeCell ref="A45:P45"/>
    <mergeCell ref="A46:P46"/>
    <mergeCell ref="A48:C48"/>
    <mergeCell ref="F48:L48"/>
    <mergeCell ref="O53:P53"/>
    <mergeCell ref="A82:P82"/>
    <mergeCell ref="A52:A54"/>
    <mergeCell ref="B52:B54"/>
    <mergeCell ref="C52:C54"/>
    <mergeCell ref="D52:D54"/>
    <mergeCell ref="E52:P52"/>
    <mergeCell ref="E53:F53"/>
    <mergeCell ref="G53:H53"/>
    <mergeCell ref="I53:J53"/>
    <mergeCell ref="K53:L53"/>
    <mergeCell ref="M53:N53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RUJUKAN KU</vt:lpstr>
      <vt:lpstr>ETE</vt:lpstr>
      <vt:lpstr>ETN</vt:lpstr>
      <vt:lpstr>MPI</vt:lpstr>
      <vt:lpstr>MTA</vt:lpstr>
      <vt:lpstr>MTK</vt:lpstr>
      <vt:lpstr>WTP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8.1</dc:creator>
  <cp:lastModifiedBy>Windows 8.1</cp:lastModifiedBy>
  <dcterms:created xsi:type="dcterms:W3CDTF">2016-04-11T03:14:53Z</dcterms:created>
  <dcterms:modified xsi:type="dcterms:W3CDTF">2016-04-26T02:07:37Z</dcterms:modified>
</cp:coreProperties>
</file>